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jtaylor\Documents\PDFs\"/>
    </mc:Choice>
  </mc:AlternateContent>
  <bookViews>
    <workbookView xWindow="0" yWindow="0" windowWidth="19368" windowHeight="8832"/>
  </bookViews>
  <sheets>
    <sheet name="OPT Timeline Calculator" sheetId="1" r:id="rId1"/>
  </sheets>
  <definedNames>
    <definedName name="_xlnm.Print_Area" localSheetId="0">'OPT Timeline Calculator'!$A$1:$M$44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1" l="1"/>
  <c r="D10" i="1" l="1"/>
  <c r="C10" i="1" l="1"/>
  <c r="C8" i="1"/>
  <c r="C11" i="1"/>
  <c r="P18" i="1"/>
  <c r="P16" i="1"/>
  <c r="Q10" i="1"/>
  <c r="Q12" i="1" s="1"/>
  <c r="Q14" i="1" s="1"/>
  <c r="G14" i="1" s="1"/>
  <c r="J20" i="1" s="1"/>
  <c r="C26" i="1"/>
  <c r="C23" i="1"/>
  <c r="C19" i="1"/>
  <c r="H14" i="1"/>
  <c r="C12" i="1"/>
  <c r="D9" i="1"/>
  <c r="C9" i="1"/>
  <c r="D8" i="1"/>
  <c r="D7" i="1"/>
  <c r="C7" i="1"/>
  <c r="C6" i="1"/>
  <c r="J23" i="1" l="1"/>
  <c r="J15" i="1"/>
  <c r="E20" i="1" s="1"/>
  <c r="J28" i="1"/>
  <c r="L15" i="1"/>
  <c r="D27" i="1" l="1"/>
  <c r="J17" i="1"/>
  <c r="L17" i="1"/>
  <c r="N39" i="1"/>
  <c r="C27" i="1"/>
  <c r="L23" i="1"/>
  <c r="D25" i="1" s="1"/>
  <c r="D18" i="1"/>
  <c r="C18" i="1" s="1"/>
  <c r="P20" i="1"/>
  <c r="L28" i="1"/>
  <c r="D24" i="1" l="1"/>
  <c r="C24" i="1" s="1"/>
  <c r="C25" i="1"/>
</calcChain>
</file>

<file path=xl/sharedStrings.xml><?xml version="1.0" encoding="utf-8"?>
<sst xmlns="http://schemas.openxmlformats.org/spreadsheetml/2006/main" count="141" uniqueCount="113">
  <si>
    <t>F-1 Student OPT Timeline Calculator</t>
  </si>
  <si>
    <t>Choose Your Start Date</t>
  </si>
  <si>
    <t>Which type of degree will you earn?</t>
  </si>
  <si>
    <t>Term</t>
  </si>
  <si>
    <t>Year</t>
  </si>
  <si>
    <t>●</t>
  </si>
  <si>
    <t>through</t>
  </si>
  <si>
    <t>Your best option with today's timeframe is to pick a date between:</t>
  </si>
  <si>
    <t>and</t>
  </si>
  <si>
    <t>MM/DD/YYYY</t>
  </si>
  <si>
    <t>Customize Your Timeline</t>
  </si>
  <si>
    <t>Keep personal records of employment, hours, and how it is related to your major field of study.</t>
  </si>
  <si>
    <t>Explanation of how cells work/where they are linked</t>
  </si>
  <si>
    <t>Blue fields remain unlocked when the sheet is locked</t>
  </si>
  <si>
    <t>You can insert a calendar picker option if you want to make the spreadsheet macro enabled</t>
  </si>
  <si>
    <t>Degree Type drop down linked to named field O28:O32</t>
  </si>
  <si>
    <t>D7 display O7 or O11 depending on the degree type chosen</t>
  </si>
  <si>
    <t>D8 displays O10 or O13 depending on the degree type chosen</t>
  </si>
  <si>
    <t>D9 displays O8 or O14 depending on the degree type chosen</t>
  </si>
  <si>
    <t>Term drop down linked to named field O15:O20</t>
  </si>
  <si>
    <t>Contract drop down linked to named field O4:O6</t>
  </si>
  <si>
    <t>Column for drop down box content and messages all grouped by outlined areas</t>
  </si>
  <si>
    <t>Note that the empty cell in some reference groups allows a blank cell to be shown on the unfilled worksheet.</t>
  </si>
  <si>
    <t>Yes</t>
  </si>
  <si>
    <t>No</t>
  </si>
  <si>
    <t>Your Program End Date is the last day of the quarter in which you file your project/thesis/dissertation.</t>
  </si>
  <si>
    <t>If on a TA or GSR contract your final quarter, you must use your contract end date in order to be paid.</t>
  </si>
  <si>
    <t>If you wish to apply earlier, consult with an SISS International Student Advisor .</t>
  </si>
  <si>
    <t>Your Program End Date is the last day of the quarter in which you finish the requirements for your degree.</t>
  </si>
  <si>
    <t>You may not extend your Program End Date to take classes not required  for graduation.</t>
  </si>
  <si>
    <t>Fall</t>
  </si>
  <si>
    <t>Winter</t>
  </si>
  <si>
    <t>Spring</t>
  </si>
  <si>
    <t>Summer I</t>
  </si>
  <si>
    <t>Summer II</t>
  </si>
  <si>
    <t>Bachelor's</t>
  </si>
  <si>
    <t>Non-thesis Masters</t>
  </si>
  <si>
    <t>Master's with thesis or project</t>
  </si>
  <si>
    <t>Doctoral</t>
  </si>
  <si>
    <t xml:space="preserve">  Please select values from all 3 drop down menus</t>
  </si>
  <si>
    <t>This is a valid Employment Start Date.</t>
  </si>
  <si>
    <t>Error: You must pick a date during your Grace Period.</t>
  </si>
  <si>
    <t>Consult an SISS advisor about possible unemployment days.</t>
  </si>
  <si>
    <t>It is too early to submit your OPT request to SISS.</t>
  </si>
  <si>
    <t>You do not have 90 days before your start date and may use unemployment days. See Advisor.</t>
  </si>
  <si>
    <t>Please enter the information in the start date section above to get accurate results.</t>
  </si>
  <si>
    <t>Express mail your application to USCIS right away.  You have a shortened timeframe.</t>
  </si>
  <si>
    <t>Do not mail earlier than one day before your official Processing Period; 2-day shipping often takes only 1 day</t>
  </si>
  <si>
    <t>Your Grace Period has ended. See an Advisor ASAP.</t>
  </si>
  <si>
    <r>
      <t xml:space="preserve">Your OPT recommendation is </t>
    </r>
    <r>
      <rPr>
        <b/>
        <u/>
        <sz val="11"/>
        <color theme="1"/>
        <rFont val="Arial Narrow"/>
        <family val="2"/>
      </rPr>
      <t>expired.</t>
    </r>
    <r>
      <rPr>
        <sz val="11"/>
        <color theme="1"/>
        <rFont val="Arial Narrow"/>
        <family val="2"/>
      </rPr>
      <t xml:space="preserve">  See Advisor.</t>
    </r>
  </si>
  <si>
    <t>Columns for Internal Formulas</t>
  </si>
  <si>
    <t>Ending Dates by Termcode for Vlookup Formulas</t>
  </si>
  <si>
    <t>Code</t>
  </si>
  <si>
    <t>TermCode</t>
  </si>
  <si>
    <t>End Date</t>
  </si>
  <si>
    <t>With Contract</t>
  </si>
  <si>
    <t>01</t>
  </si>
  <si>
    <t>03</t>
  </si>
  <si>
    <t>05</t>
  </si>
  <si>
    <t>07</t>
  </si>
  <si>
    <t>Session code returned from user entry</t>
  </si>
  <si>
    <t>Combined Year/Session Code (Termcode)</t>
  </si>
  <si>
    <t>TBD</t>
  </si>
  <si>
    <t>Value</t>
  </si>
  <si>
    <t>USCIS Processing (Today + 90)</t>
  </si>
  <si>
    <t>I-20 Issue Date +30 Days</t>
  </si>
  <si>
    <t>Last date USCIS will accept a request -1 day</t>
  </si>
  <si>
    <t>You cannot work more than 20 hours/week until all coursework is complete.</t>
  </si>
  <si>
    <t>If you do not pass a class, you must retake the class during the next term.</t>
  </si>
  <si>
    <t>D10 displays as an additional field for bachelor/non-thesis students</t>
  </si>
  <si>
    <t>H14 codes the PED to display as TBD with a message (from O33) until all drop down values are filled in</t>
  </si>
  <si>
    <t>Year drop down linked to named field O21:O27</t>
  </si>
  <si>
    <t>PED linked to P4:Q8 which creates a termcode compared against a vlookup in columns R4:T34</t>
  </si>
  <si>
    <t>J15 and L15 show the 60 day grace period the student must pick a start date from</t>
  </si>
  <si>
    <t>J17 and L17 show the date range recommended based on the date the spreadsheet is accessed</t>
  </si>
  <si>
    <r>
      <t xml:space="preserve">Your </t>
    </r>
    <r>
      <rPr>
        <b/>
        <sz val="11"/>
        <color theme="1"/>
        <rFont val="Arial Narrow"/>
        <family val="2"/>
      </rPr>
      <t>Program End Date</t>
    </r>
    <r>
      <rPr>
        <sz val="11"/>
        <color theme="1"/>
        <rFont val="Arial Narrow"/>
        <family val="2"/>
      </rPr>
      <t xml:space="preserve"> is:</t>
    </r>
  </si>
  <si>
    <r>
      <t xml:space="preserve">Your </t>
    </r>
    <r>
      <rPr>
        <b/>
        <sz val="11"/>
        <color theme="1"/>
        <rFont val="Arial Narrow"/>
        <family val="2"/>
      </rPr>
      <t>Grace Period</t>
    </r>
    <r>
      <rPr>
        <sz val="11"/>
        <color theme="1"/>
        <rFont val="Arial Narrow"/>
        <family val="2"/>
      </rPr>
      <t xml:space="preserve"> is the 60 days following your Program End Date: </t>
    </r>
  </si>
  <si>
    <t>Calculator zoom cuts off some ends of words between 120-140% Fix unknown</t>
  </si>
  <si>
    <t>Spreadsheet will default to settings it was saved under--recommended to set at 100% before sharing</t>
  </si>
  <si>
    <r>
      <t xml:space="preserve">Which </t>
    </r>
    <r>
      <rPr>
        <b/>
        <sz val="11"/>
        <rFont val="Arial Narrow"/>
        <family val="2"/>
      </rPr>
      <t>Employment Start Date</t>
    </r>
    <r>
      <rPr>
        <sz val="11"/>
        <rFont val="Arial Narrow"/>
        <family val="2"/>
      </rPr>
      <t xml:space="preserve"> do you choose?</t>
    </r>
  </si>
  <si>
    <t>Your Employment Start Date must be during your Grace Period.</t>
  </si>
  <si>
    <r>
      <t xml:space="preserve">  </t>
    </r>
    <r>
      <rPr>
        <b/>
        <u/>
        <sz val="11"/>
        <color theme="1"/>
        <rFont val="Arial Narrow"/>
        <family val="2"/>
      </rPr>
      <t>Stay in status</t>
    </r>
    <r>
      <rPr>
        <sz val="11"/>
        <color theme="1"/>
        <rFont val="Arial Narrow"/>
        <family val="2"/>
      </rPr>
      <t xml:space="preserve"> by reporting all Employment and Address changes </t>
    </r>
    <r>
      <rPr>
        <b/>
        <sz val="11"/>
        <color theme="1"/>
        <rFont val="Arial Narrow"/>
        <family val="2"/>
      </rPr>
      <t>within 10  days</t>
    </r>
    <r>
      <rPr>
        <sz val="11"/>
        <color theme="1"/>
        <rFont val="Arial Narrow"/>
        <family val="2"/>
      </rPr>
      <t>.</t>
    </r>
  </si>
  <si>
    <t>Unemployment calculator</t>
  </si>
  <si>
    <t>helps track all unemployment days (90 cumulative).</t>
  </si>
  <si>
    <t xml:space="preserve">  When will I get my EAD card?</t>
  </si>
  <si>
    <t>USCIS takes an average of 90 days from the I-797 receipt date.</t>
  </si>
  <si>
    <t xml:space="preserve">  Can I work before I get my EAD card?</t>
  </si>
  <si>
    <t>You must have your card in hand to begin working</t>
  </si>
  <si>
    <t>You cannot work OR volunteer until the authorized period of employment begins (dates on card)</t>
  </si>
  <si>
    <t>Report using the iGlobal portal:</t>
  </si>
  <si>
    <t xml:space="preserve"> https://iglobal.ucdavis.edu </t>
  </si>
  <si>
    <t>Maintain F-1 Status during OPT</t>
  </si>
  <si>
    <r>
      <t xml:space="preserve">Enter the date next to the Advisor Signature on page 1 of the </t>
    </r>
    <r>
      <rPr>
        <b/>
        <u/>
        <sz val="11"/>
        <color indexed="8"/>
        <rFont val="Arial Narrow"/>
        <family val="2"/>
      </rPr>
      <t>new</t>
    </r>
    <r>
      <rPr>
        <sz val="11"/>
        <color indexed="8"/>
        <rFont val="Arial Narrow"/>
        <family val="2"/>
      </rPr>
      <t xml:space="preserve"> I-20 issued by SISS:</t>
    </r>
  </si>
  <si>
    <t>Green Boxes display custom timeline.</t>
  </si>
  <si>
    <t>Submit your iGlobal OPT request to SISS between:</t>
  </si>
  <si>
    <t>D25 shows O39 if there are not 90 days before the desired start date</t>
  </si>
  <si>
    <t>It is too late to appy for OPT.</t>
  </si>
  <si>
    <r>
      <t xml:space="preserve">USCIS </t>
    </r>
    <r>
      <rPr>
        <b/>
        <u/>
        <sz val="11"/>
        <color theme="1"/>
        <rFont val="Arial Narrow"/>
        <family val="2"/>
      </rPr>
      <t>only</t>
    </r>
    <r>
      <rPr>
        <sz val="11"/>
        <color theme="1"/>
        <rFont val="Arial Narrow"/>
        <family val="2"/>
      </rPr>
      <t xml:space="preserve"> accepts materials during your </t>
    </r>
    <r>
      <rPr>
        <b/>
        <sz val="11"/>
        <color theme="1"/>
        <rFont val="Arial Narrow"/>
        <family val="2"/>
      </rPr>
      <t>Processing Period</t>
    </r>
  </si>
  <si>
    <t>I plan to finish my degree:</t>
  </si>
  <si>
    <r>
      <t xml:space="preserve">Please plan ahead: </t>
    </r>
    <r>
      <rPr>
        <sz val="11"/>
        <color rgb="FFC00000"/>
        <rFont val="Arial Narrow"/>
        <family val="2"/>
      </rPr>
      <t xml:space="preserve">SISS takes up to two weeks to process your request; USCIS takes </t>
    </r>
    <r>
      <rPr>
        <b/>
        <sz val="11"/>
        <color rgb="FFC00000"/>
        <rFont val="Arial Narrow"/>
        <family val="2"/>
      </rPr>
      <t>90 days</t>
    </r>
  </si>
  <si>
    <t>USCIS takes 90 days to process OPT requests; desired start date &lt; 90 days away.</t>
  </si>
  <si>
    <t>Submit an OPT Request to SISS immediately.</t>
  </si>
  <si>
    <t>N39 calculates two weeks before end of grace period.</t>
  </si>
  <si>
    <t>(Limited Services option)</t>
  </si>
  <si>
    <t>D18 shows O36 if unemployment possible, If grace period ended, shows O39</t>
  </si>
  <si>
    <t>J20 checks to see if the date entered in in the approved date range and returns a message from O34/O35/O37</t>
  </si>
  <si>
    <t>J23 recommends submitting to SISS 21 days in advance of J29 (1st day of processing period).</t>
  </si>
  <si>
    <t>D27 shows O51 if start date is &lt;90 days away; O50 if no grace period data, and O53 if too late to mail</t>
  </si>
  <si>
    <t>D24 shows  O39 if &lt; 14 days before the end of the grace period, or O40 if grace period is over.</t>
  </si>
  <si>
    <t>J28 and L28 show the range USCIS will accept a properly filed OPT application</t>
  </si>
  <si>
    <r>
      <rPr>
        <b/>
        <sz val="11"/>
        <color theme="1"/>
        <rFont val="Arial Narrow"/>
        <family val="2"/>
      </rPr>
      <t>Report</t>
    </r>
    <r>
      <rPr>
        <sz val="11"/>
        <color theme="1"/>
        <rFont val="Arial Narrow"/>
        <family val="2"/>
      </rPr>
      <t xml:space="preserve"> employer and address to SISS after OPT starts:</t>
    </r>
  </si>
  <si>
    <t>Working On Campus?</t>
  </si>
  <si>
    <t>Enter information in the blue boxes.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</si>
</sst>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sz val="11"/>
      <color theme="1"/>
      <name val="Arial Narrow"/>
      <family val="2"/>
    </font>
    <font>
      <sz val="12"/>
      <color theme="1"/>
      <name val="Arial Narrow"/>
      <family val="2"/>
    </font>
    <font>
      <b/>
      <u/>
      <sz val="11"/>
      <color theme="1"/>
      <name val="Arial Narrow"/>
      <family val="2"/>
    </font>
    <font>
      <b/>
      <sz val="11"/>
      <color theme="1"/>
      <name val="Arial Narrow"/>
      <family val="2"/>
    </font>
    <font>
      <sz val="9"/>
      <color theme="1"/>
      <name val="Arial Narrow"/>
      <family val="2"/>
    </font>
    <font>
      <sz val="9"/>
      <color rgb="FFC00000"/>
      <name val="Arial Narrow"/>
      <family val="2"/>
    </font>
    <font>
      <sz val="11"/>
      <color rgb="FFC00000"/>
      <name val="Arial Narrow"/>
      <family val="2"/>
    </font>
    <font>
      <sz val="12"/>
      <name val="Arial Narrow"/>
      <family val="2"/>
    </font>
    <font>
      <sz val="11"/>
      <name val="Arial Narrow"/>
      <family val="2"/>
    </font>
    <font>
      <sz val="11"/>
      <color indexed="8"/>
      <name val="Arial Narrow"/>
      <family val="2"/>
    </font>
    <font>
      <b/>
      <u/>
      <sz val="11"/>
      <color indexed="8"/>
      <name val="Arial Narrow"/>
      <family val="2"/>
    </font>
    <font>
      <b/>
      <u/>
      <sz val="13"/>
      <color theme="1"/>
      <name val="Arial Narrow"/>
      <family val="2"/>
    </font>
    <font>
      <u/>
      <sz val="11"/>
      <color theme="1"/>
      <name val="Arial Narrow"/>
      <family val="2"/>
    </font>
    <font>
      <b/>
      <sz val="13"/>
      <color theme="1"/>
      <name val="Arial Narrow"/>
      <family val="2"/>
    </font>
    <font>
      <b/>
      <sz val="11"/>
      <name val="Arial Narrow"/>
      <family val="2"/>
    </font>
    <font>
      <u/>
      <sz val="11"/>
      <color theme="10"/>
      <name val="Calibri"/>
      <family val="2"/>
      <scheme val="minor"/>
    </font>
    <font>
      <u/>
      <sz val="11"/>
      <color theme="4" tint="-0.249977111117893"/>
      <name val="Arial Narrow"/>
      <family val="2"/>
    </font>
    <font>
      <b/>
      <sz val="11"/>
      <color rgb="FFC00000"/>
      <name val="Arial Narrow"/>
      <family val="2"/>
    </font>
  </fonts>
  <fills count="11">
    <fill>
      <patternFill patternType="none"/>
    </fill>
    <fill>
      <patternFill patternType="gray125"/>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FFFF00"/>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s>
  <cellStyleXfs count="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7" fillId="0" borderId="0" applyNumberFormat="0" applyFill="0" applyBorder="0" applyAlignment="0" applyProtection="0"/>
  </cellStyleXfs>
  <cellXfs count="220">
    <xf numFmtId="0" fontId="0" fillId="0" borderId="0" xfId="0"/>
    <xf numFmtId="0" fontId="2" fillId="8" borderId="13" xfId="0" applyFont="1" applyFill="1" applyBorder="1" applyAlignment="1" applyProtection="1">
      <alignment horizontal="center" vertical="center" wrapText="1"/>
      <protection locked="0"/>
    </xf>
    <xf numFmtId="14" fontId="2" fillId="8" borderId="13" xfId="0" applyNumberFormat="1" applyFont="1" applyFill="1" applyBorder="1" applyAlignment="1" applyProtection="1">
      <alignment horizontal="center" vertical="center"/>
      <protection locked="0"/>
    </xf>
    <xf numFmtId="0" fontId="2" fillId="0" borderId="0" xfId="0" applyFont="1" applyFill="1" applyBorder="1" applyProtection="1"/>
    <xf numFmtId="0" fontId="0" fillId="0" borderId="0" xfId="0" applyProtection="1"/>
    <xf numFmtId="0" fontId="2" fillId="0" borderId="0" xfId="0" applyFont="1" applyFill="1" applyBorder="1" applyAlignment="1" applyProtection="1"/>
    <xf numFmtId="0" fontId="2" fillId="7" borderId="0" xfId="0" applyFont="1" applyFill="1" applyBorder="1" applyProtection="1"/>
    <xf numFmtId="0" fontId="2" fillId="0" borderId="0" xfId="0" applyFont="1" applyFill="1" applyBorder="1" applyAlignment="1" applyProtection="1">
      <alignment horizontal="center" wrapText="1"/>
    </xf>
    <xf numFmtId="0" fontId="6" fillId="0" borderId="0" xfId="0" applyFont="1" applyFill="1" applyBorder="1" applyAlignment="1" applyProtection="1">
      <alignment horizontal="center"/>
    </xf>
    <xf numFmtId="0" fontId="2" fillId="0" borderId="12" xfId="0" applyFont="1" applyFill="1" applyBorder="1" applyProtection="1"/>
    <xf numFmtId="14" fontId="2" fillId="9" borderId="14" xfId="0" applyNumberFormat="1" applyFont="1" applyFill="1" applyBorder="1" applyAlignment="1" applyProtection="1">
      <alignment horizontal="center" vertical="center"/>
    </xf>
    <xf numFmtId="14" fontId="2" fillId="9" borderId="14" xfId="3" applyNumberFormat="1" applyFont="1" applyFill="1" applyBorder="1" applyAlignment="1" applyProtection="1">
      <alignment horizontal="center" vertical="center"/>
    </xf>
    <xf numFmtId="0" fontId="10" fillId="0" borderId="5" xfId="3" applyFont="1" applyFill="1" applyBorder="1" applyAlignment="1" applyProtection="1">
      <alignment horizontal="center" vertical="top"/>
    </xf>
    <xf numFmtId="0" fontId="2" fillId="7" borderId="0" xfId="3" applyFont="1" applyFill="1" applyBorder="1" applyAlignment="1" applyProtection="1">
      <alignment horizontal="center" wrapText="1"/>
    </xf>
    <xf numFmtId="14" fontId="2" fillId="9" borderId="14" xfId="2" applyNumberFormat="1" applyFont="1" applyFill="1" applyBorder="1" applyAlignment="1" applyProtection="1">
      <alignment horizontal="center" vertical="center"/>
    </xf>
    <xf numFmtId="0" fontId="6" fillId="7" borderId="0" xfId="0" applyFont="1" applyFill="1" applyBorder="1" applyAlignment="1" applyProtection="1">
      <alignment horizontal="right" vertical="center"/>
    </xf>
    <xf numFmtId="0" fontId="0" fillId="0" borderId="0" xfId="0" applyFill="1" applyProtection="1"/>
    <xf numFmtId="0" fontId="0" fillId="0" borderId="0" xfId="0" applyAlignment="1" applyProtection="1"/>
    <xf numFmtId="0" fontId="2" fillId="7" borderId="0" xfId="0" applyFont="1" applyFill="1" applyBorder="1" applyAlignment="1" applyProtection="1">
      <alignment horizontal="center"/>
    </xf>
    <xf numFmtId="0" fontId="4" fillId="7" borderId="0" xfId="0" applyFont="1" applyFill="1" applyBorder="1" applyAlignment="1" applyProtection="1"/>
    <xf numFmtId="0" fontId="0" fillId="7" borderId="0" xfId="0" applyFill="1" applyProtection="1"/>
    <xf numFmtId="0" fontId="0" fillId="7" borderId="0" xfId="0" applyFill="1" applyAlignment="1" applyProtection="1"/>
    <xf numFmtId="0" fontId="5" fillId="7" borderId="2" xfId="3" applyFont="1" applyFill="1" applyBorder="1" applyAlignment="1" applyProtection="1">
      <alignment textRotation="90" wrapText="1"/>
    </xf>
    <xf numFmtId="0" fontId="8" fillId="7" borderId="0" xfId="0" applyFont="1" applyFill="1" applyBorder="1" applyAlignment="1" applyProtection="1">
      <alignment horizontal="right" vertical="center"/>
    </xf>
    <xf numFmtId="0" fontId="2" fillId="7" borderId="5" xfId="0" applyFont="1" applyFill="1" applyBorder="1" applyProtection="1"/>
    <xf numFmtId="0" fontId="2" fillId="7" borderId="2" xfId="0" applyFont="1" applyFill="1" applyBorder="1" applyProtection="1"/>
    <xf numFmtId="0" fontId="2" fillId="7" borderId="0" xfId="0" applyFont="1" applyFill="1" applyBorder="1" applyAlignment="1" applyProtection="1">
      <alignment horizontal="center" wrapText="1"/>
    </xf>
    <xf numFmtId="0" fontId="2" fillId="7" borderId="0" xfId="0" applyFont="1" applyFill="1" applyBorder="1" applyAlignment="1" applyProtection="1">
      <alignment horizontal="right"/>
    </xf>
    <xf numFmtId="0" fontId="0" fillId="7" borderId="5" xfId="0" applyFill="1" applyBorder="1" applyProtection="1"/>
    <xf numFmtId="0" fontId="2" fillId="7" borderId="6" xfId="0" applyFont="1" applyFill="1" applyBorder="1" applyProtection="1"/>
    <xf numFmtId="0" fontId="2" fillId="7" borderId="0" xfId="0" applyFont="1" applyFill="1" applyBorder="1" applyAlignment="1" applyProtection="1"/>
    <xf numFmtId="0" fontId="2" fillId="7" borderId="0" xfId="3" applyFont="1" applyFill="1" applyBorder="1" applyAlignment="1" applyProtection="1">
      <alignment horizontal="center"/>
    </xf>
    <xf numFmtId="0" fontId="2" fillId="7" borderId="0" xfId="2" applyFont="1" applyFill="1" applyBorder="1" applyAlignment="1" applyProtection="1">
      <alignment horizontal="center"/>
    </xf>
    <xf numFmtId="0" fontId="2" fillId="7" borderId="12" xfId="0" applyFont="1" applyFill="1" applyBorder="1" applyProtection="1"/>
    <xf numFmtId="0" fontId="6" fillId="7" borderId="12" xfId="0" applyFont="1" applyFill="1" applyBorder="1" applyAlignment="1" applyProtection="1">
      <alignment horizontal="center"/>
    </xf>
    <xf numFmtId="0" fontId="2" fillId="7" borderId="0" xfId="0" applyFont="1" applyFill="1" applyBorder="1" applyAlignment="1" applyProtection="1">
      <alignment vertical="center"/>
    </xf>
    <xf numFmtId="0" fontId="2" fillId="7" borderId="0" xfId="0" applyFont="1" applyFill="1" applyBorder="1" applyAlignment="1" applyProtection="1">
      <alignment vertical="top"/>
    </xf>
    <xf numFmtId="0" fontId="3" fillId="7" borderId="0" xfId="0" applyFont="1" applyFill="1" applyBorder="1" applyAlignment="1" applyProtection="1">
      <alignment horizontal="center"/>
    </xf>
    <xf numFmtId="0" fontId="2" fillId="7" borderId="12" xfId="0" applyFont="1" applyFill="1" applyBorder="1" applyAlignment="1" applyProtection="1">
      <alignment vertical="center"/>
    </xf>
    <xf numFmtId="0" fontId="6" fillId="7" borderId="0" xfId="0" applyFont="1" applyFill="1" applyBorder="1" applyAlignment="1" applyProtection="1">
      <alignment horizontal="right"/>
    </xf>
    <xf numFmtId="0" fontId="6" fillId="7" borderId="0" xfId="0" applyFont="1" applyFill="1" applyBorder="1" applyAlignment="1" applyProtection="1">
      <alignment horizontal="center" wrapText="1"/>
    </xf>
    <xf numFmtId="0" fontId="6" fillId="7" borderId="0" xfId="0" applyFont="1" applyFill="1" applyBorder="1" applyAlignment="1" applyProtection="1">
      <alignment horizontal="center"/>
    </xf>
    <xf numFmtId="0" fontId="7" fillId="7" borderId="0" xfId="0" applyFont="1" applyFill="1" applyBorder="1" applyAlignment="1" applyProtection="1">
      <alignment horizontal="right" vertical="center"/>
    </xf>
    <xf numFmtId="0" fontId="9" fillId="7" borderId="0" xfId="0" applyFont="1" applyFill="1" applyBorder="1" applyAlignment="1" applyProtection="1">
      <alignment horizontal="center" wrapText="1"/>
    </xf>
    <xf numFmtId="0" fontId="10" fillId="7" borderId="5" xfId="3" applyFont="1" applyFill="1" applyBorder="1" applyAlignment="1" applyProtection="1">
      <alignment horizontal="right" vertical="top"/>
    </xf>
    <xf numFmtId="0" fontId="2" fillId="7" borderId="3" xfId="0" applyFont="1" applyFill="1" applyBorder="1" applyProtection="1"/>
    <xf numFmtId="0" fontId="2" fillId="0" borderId="0" xfId="0" applyFont="1" applyFill="1" applyBorder="1" applyProtection="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alignment horizontal="center"/>
      <protection hidden="1"/>
    </xf>
    <xf numFmtId="14" fontId="2" fillId="0" borderId="0" xfId="0" applyNumberFormat="1" applyFont="1" applyFill="1" applyBorder="1" applyAlignment="1" applyProtection="1">
      <alignment horizontal="center"/>
      <protection hidden="1"/>
    </xf>
    <xf numFmtId="0" fontId="13" fillId="0" borderId="0" xfId="0" applyFont="1" applyFill="1" applyBorder="1" applyAlignment="1" applyProtection="1">
      <alignment horizontal="center"/>
      <protection hidden="1"/>
    </xf>
    <xf numFmtId="0" fontId="13" fillId="0" borderId="0" xfId="0" applyFont="1" applyAlignment="1" applyProtection="1">
      <alignment horizontal="center"/>
      <protection hidden="1"/>
    </xf>
    <xf numFmtId="0" fontId="2" fillId="0" borderId="19" xfId="0" applyFont="1" applyFill="1" applyBorder="1" applyAlignment="1" applyProtection="1">
      <protection hidden="1"/>
    </xf>
    <xf numFmtId="0" fontId="14" fillId="0" borderId="1" xfId="0" applyFont="1" applyFill="1" applyBorder="1" applyAlignment="1" applyProtection="1">
      <alignment horizontal="center"/>
      <protection hidden="1"/>
    </xf>
    <xf numFmtId="0" fontId="14" fillId="0" borderId="3" xfId="0" applyFont="1" applyFill="1" applyBorder="1" applyAlignment="1" applyProtection="1">
      <alignment horizontal="center"/>
      <protection hidden="1"/>
    </xf>
    <xf numFmtId="0" fontId="14" fillId="0" borderId="0" xfId="0" applyFont="1" applyFill="1" applyBorder="1" applyAlignment="1" applyProtection="1">
      <alignment horizontal="center"/>
      <protection hidden="1"/>
    </xf>
    <xf numFmtId="14" fontId="14" fillId="0" borderId="0" xfId="0" applyNumberFormat="1" applyFont="1" applyFill="1" applyBorder="1" applyAlignment="1" applyProtection="1">
      <alignment horizontal="center"/>
      <protection hidden="1"/>
    </xf>
    <xf numFmtId="0" fontId="2" fillId="0" borderId="21" xfId="0" applyFont="1" applyFill="1" applyBorder="1" applyAlignment="1" applyProtection="1">
      <alignment horizontal="left"/>
      <protection hidden="1"/>
    </xf>
    <xf numFmtId="0" fontId="2" fillId="0" borderId="0" xfId="0" applyFont="1" applyFill="1" applyBorder="1" applyAlignment="1" applyProtection="1">
      <protection hidden="1"/>
    </xf>
    <xf numFmtId="49" fontId="2" fillId="0" borderId="0" xfId="0" applyNumberFormat="1" applyFont="1" applyFill="1" applyBorder="1" applyAlignment="1" applyProtection="1">
      <alignment horizontal="right"/>
      <protection hidden="1"/>
    </xf>
    <xf numFmtId="0" fontId="2" fillId="0" borderId="1" xfId="0" applyNumberFormat="1" applyFont="1" applyFill="1" applyBorder="1" applyAlignment="1" applyProtection="1">
      <alignment horizontal="right" wrapText="1"/>
      <protection hidden="1"/>
    </xf>
    <xf numFmtId="14" fontId="2" fillId="0" borderId="2" xfId="0" applyNumberFormat="1" applyFont="1" applyFill="1" applyBorder="1" applyAlignment="1" applyProtection="1">
      <alignment horizontal="right" wrapText="1"/>
      <protection hidden="1"/>
    </xf>
    <xf numFmtId="14" fontId="2" fillId="0" borderId="3" xfId="0" applyNumberFormat="1" applyFont="1" applyFill="1" applyBorder="1" applyAlignment="1" applyProtection="1">
      <alignment horizontal="right" wrapText="1"/>
      <protection hidden="1"/>
    </xf>
    <xf numFmtId="0" fontId="2" fillId="0" borderId="21" xfId="0" applyFont="1" applyFill="1" applyBorder="1" applyProtection="1">
      <protection hidden="1"/>
    </xf>
    <xf numFmtId="0" fontId="2" fillId="0" borderId="0" xfId="0" applyFont="1" applyFill="1" applyBorder="1" applyAlignment="1" applyProtection="1">
      <alignment horizontal="center" wrapText="1"/>
      <protection hidden="1"/>
    </xf>
    <xf numFmtId="0" fontId="2" fillId="0" borderId="15" xfId="0" applyFont="1" applyFill="1" applyBorder="1" applyAlignment="1" applyProtection="1">
      <alignment horizontal="left" wrapText="1"/>
      <protection hidden="1"/>
    </xf>
    <xf numFmtId="49" fontId="2" fillId="0" borderId="12" xfId="0" applyNumberFormat="1" applyFont="1" applyFill="1" applyBorder="1" applyAlignment="1" applyProtection="1">
      <alignment horizontal="right" wrapText="1"/>
      <protection hidden="1"/>
    </xf>
    <xf numFmtId="0" fontId="2" fillId="0" borderId="15" xfId="0" applyNumberFormat="1" applyFont="1" applyFill="1" applyBorder="1" applyAlignment="1" applyProtection="1">
      <alignment horizontal="right" wrapText="1"/>
      <protection hidden="1"/>
    </xf>
    <xf numFmtId="14" fontId="2" fillId="0" borderId="0" xfId="0" applyNumberFormat="1" applyFont="1" applyFill="1" applyBorder="1" applyAlignment="1" applyProtection="1">
      <alignment horizontal="right" wrapText="1"/>
      <protection hidden="1"/>
    </xf>
    <xf numFmtId="14" fontId="2" fillId="0" borderId="12" xfId="0" applyNumberFormat="1" applyFont="1" applyFill="1" applyBorder="1" applyAlignment="1" applyProtection="1">
      <alignment horizontal="right" wrapText="1"/>
      <protection hidden="1"/>
    </xf>
    <xf numFmtId="0" fontId="2" fillId="0" borderId="20" xfId="0" applyFont="1" applyFill="1" applyBorder="1" applyProtection="1">
      <protection hidden="1"/>
    </xf>
    <xf numFmtId="0" fontId="2" fillId="0" borderId="5" xfId="0" applyFont="1" applyFill="1" applyBorder="1" applyAlignment="1" applyProtection="1">
      <alignment horizontal="center" wrapText="1"/>
      <protection hidden="1"/>
    </xf>
    <xf numFmtId="0" fontId="2" fillId="0" borderId="19" xfId="0" applyFont="1" applyFill="1" applyBorder="1" applyAlignment="1" applyProtection="1">
      <alignment horizontal="left" vertical="center"/>
      <protection hidden="1"/>
    </xf>
    <xf numFmtId="0" fontId="2" fillId="0" borderId="3" xfId="0" applyFont="1" applyFill="1" applyBorder="1" applyAlignment="1" applyProtection="1">
      <alignment wrapText="1"/>
      <protection hidden="1"/>
    </xf>
    <xf numFmtId="0" fontId="2" fillId="0" borderId="21" xfId="0" applyFont="1" applyFill="1" applyBorder="1" applyAlignment="1" applyProtection="1">
      <alignment horizontal="left" vertical="center"/>
      <protection hidden="1"/>
    </xf>
    <xf numFmtId="0" fontId="2" fillId="0" borderId="12" xfId="0" applyFont="1" applyFill="1" applyBorder="1" applyAlignment="1" applyProtection="1">
      <alignment vertical="center" wrapText="1"/>
      <protection hidden="1"/>
    </xf>
    <xf numFmtId="0" fontId="2" fillId="0" borderId="4" xfId="0" applyFont="1" applyFill="1" applyBorder="1" applyAlignment="1" applyProtection="1">
      <alignment horizontal="left" wrapText="1"/>
      <protection hidden="1"/>
    </xf>
    <xf numFmtId="49" fontId="2" fillId="0" borderId="6" xfId="0" applyNumberFormat="1" applyFont="1" applyFill="1" applyBorder="1" applyAlignment="1" applyProtection="1">
      <alignment horizontal="right" wrapText="1"/>
      <protection hidden="1"/>
    </xf>
    <xf numFmtId="0" fontId="2" fillId="0" borderId="4" xfId="0" applyNumberFormat="1" applyFont="1" applyFill="1" applyBorder="1" applyAlignment="1" applyProtection="1">
      <alignment horizontal="right" wrapText="1"/>
      <protection hidden="1"/>
    </xf>
    <xf numFmtId="0" fontId="2" fillId="0" borderId="6" xfId="0" applyFont="1" applyFill="1" applyBorder="1" applyAlignment="1" applyProtection="1">
      <protection hidden="1"/>
    </xf>
    <xf numFmtId="0" fontId="2" fillId="0" borderId="21" xfId="0" applyFont="1" applyFill="1" applyBorder="1" applyAlignment="1" applyProtection="1">
      <alignment vertical="center"/>
      <protection hidden="1"/>
    </xf>
    <xf numFmtId="0" fontId="2" fillId="0" borderId="4" xfId="0" applyFont="1" applyFill="1" applyBorder="1" applyAlignment="1" applyProtection="1">
      <alignment horizontal="center"/>
      <protection hidden="1"/>
    </xf>
    <xf numFmtId="0" fontId="2" fillId="0" borderId="6" xfId="0" applyFont="1" applyFill="1" applyBorder="1" applyAlignment="1" applyProtection="1">
      <alignment horizontal="right"/>
      <protection hidden="1"/>
    </xf>
    <xf numFmtId="0" fontId="2" fillId="0" borderId="3" xfId="0" applyFont="1" applyFill="1" applyBorder="1" applyAlignment="1" applyProtection="1">
      <protection hidden="1"/>
    </xf>
    <xf numFmtId="0" fontId="2" fillId="0" borderId="21" xfId="0" applyFont="1" applyFill="1" applyBorder="1" applyAlignment="1" applyProtection="1">
      <alignment horizontal="left" wrapText="1"/>
      <protection hidden="1"/>
    </xf>
    <xf numFmtId="0" fontId="2" fillId="0" borderId="12" xfId="0" applyFont="1" applyFill="1" applyBorder="1" applyProtection="1">
      <protection hidden="1"/>
    </xf>
    <xf numFmtId="14" fontId="2" fillId="0" borderId="5" xfId="0" applyNumberFormat="1" applyFont="1" applyFill="1" applyBorder="1" applyAlignment="1" applyProtection="1">
      <alignment horizontal="right" wrapText="1"/>
      <protection hidden="1"/>
    </xf>
    <xf numFmtId="14" fontId="2" fillId="0" borderId="6" xfId="0" applyNumberFormat="1" applyFont="1" applyFill="1" applyBorder="1" applyAlignment="1" applyProtection="1">
      <alignment horizontal="right" wrapText="1"/>
      <protection hidden="1"/>
    </xf>
    <xf numFmtId="0" fontId="2" fillId="0" borderId="5" xfId="0" applyFont="1" applyFill="1" applyBorder="1" applyAlignment="1" applyProtection="1">
      <alignment horizontal="right"/>
      <protection hidden="1"/>
    </xf>
    <xf numFmtId="14" fontId="10" fillId="0" borderId="5" xfId="0" applyNumberFormat="1" applyFont="1" applyFill="1" applyBorder="1" applyAlignment="1" applyProtection="1">
      <alignment horizontal="right" wrapText="1"/>
      <protection hidden="1"/>
    </xf>
    <xf numFmtId="14" fontId="2" fillId="0" borderId="21" xfId="3" applyNumberFormat="1" applyFont="1" applyFill="1" applyBorder="1" applyAlignment="1" applyProtection="1">
      <alignment horizontal="left"/>
      <protection hidden="1"/>
    </xf>
    <xf numFmtId="0" fontId="2" fillId="0" borderId="20" xfId="3" applyFont="1" applyFill="1" applyBorder="1" applyAlignment="1" applyProtection="1">
      <alignment horizontal="left"/>
      <protection hidden="1"/>
    </xf>
    <xf numFmtId="0" fontId="2" fillId="0" borderId="5" xfId="0" applyFont="1" applyFill="1" applyBorder="1" applyProtection="1">
      <protection hidden="1"/>
    </xf>
    <xf numFmtId="14" fontId="2" fillId="0" borderId="0" xfId="3" applyNumberFormat="1" applyFont="1" applyFill="1" applyBorder="1" applyAlignment="1" applyProtection="1">
      <alignment horizontal="right" wrapText="1"/>
      <protection hidden="1"/>
    </xf>
    <xf numFmtId="0" fontId="2" fillId="0" borderId="1" xfId="0" applyFont="1" applyFill="1" applyBorder="1" applyAlignment="1" applyProtection="1">
      <alignment horizontal="center"/>
      <protection hidden="1"/>
    </xf>
    <xf numFmtId="0" fontId="2" fillId="0" borderId="0" xfId="2" applyNumberFormat="1" applyFont="1" applyFill="1" applyBorder="1" applyAlignment="1" applyProtection="1">
      <alignment horizontal="right"/>
      <protection hidden="1"/>
    </xf>
    <xf numFmtId="14" fontId="10" fillId="0" borderId="0" xfId="0" applyNumberFormat="1" applyFont="1" applyFill="1" applyBorder="1" applyAlignment="1" applyProtection="1">
      <alignment horizontal="right" wrapText="1"/>
      <protection hidden="1"/>
    </xf>
    <xf numFmtId="0" fontId="2" fillId="0" borderId="15" xfId="3" applyFont="1" applyFill="1" applyBorder="1" applyAlignment="1" applyProtection="1">
      <alignment horizontal="right"/>
      <protection hidden="1"/>
    </xf>
    <xf numFmtId="14" fontId="2" fillId="0" borderId="0" xfId="2" applyNumberFormat="1" applyFont="1" applyFill="1" applyBorder="1" applyAlignment="1" applyProtection="1">
      <alignment horizontal="center"/>
      <protection hidden="1"/>
    </xf>
    <xf numFmtId="14" fontId="2" fillId="0" borderId="0" xfId="2" applyNumberFormat="1" applyFont="1" applyFill="1" applyBorder="1" applyAlignment="1" applyProtection="1">
      <alignment horizontal="center" vertical="top"/>
      <protection hidden="1"/>
    </xf>
    <xf numFmtId="0" fontId="2" fillId="0" borderId="4" xfId="0" applyNumberFormat="1" applyFont="1" applyFill="1" applyBorder="1" applyAlignment="1" applyProtection="1">
      <alignment horizontal="right" vertical="top" wrapText="1"/>
      <protection hidden="1"/>
    </xf>
    <xf numFmtId="14" fontId="2" fillId="0" borderId="5" xfId="2" applyNumberFormat="1" applyFont="1" applyFill="1" applyBorder="1" applyAlignment="1" applyProtection="1">
      <alignment horizontal="right" vertical="top" wrapText="1"/>
      <protection hidden="1"/>
    </xf>
    <xf numFmtId="14" fontId="2" fillId="0" borderId="6" xfId="0" applyNumberFormat="1" applyFont="1" applyFill="1" applyBorder="1" applyAlignment="1" applyProtection="1">
      <alignment horizontal="right" vertical="top" wrapText="1"/>
      <protection hidden="1"/>
    </xf>
    <xf numFmtId="0" fontId="2" fillId="0" borderId="21" xfId="2" applyFont="1" applyFill="1" applyBorder="1" applyAlignment="1" applyProtection="1">
      <alignment horizontal="left"/>
      <protection hidden="1"/>
    </xf>
    <xf numFmtId="0" fontId="2" fillId="0" borderId="15" xfId="0" applyFont="1" applyFill="1" applyBorder="1" applyAlignment="1" applyProtection="1">
      <alignment horizontal="right"/>
      <protection hidden="1"/>
    </xf>
    <xf numFmtId="14" fontId="2" fillId="0" borderId="21" xfId="2" applyNumberFormat="1" applyFont="1" applyFill="1" applyBorder="1" applyAlignment="1" applyProtection="1">
      <alignment horizontal="left"/>
      <protection hidden="1"/>
    </xf>
    <xf numFmtId="0" fontId="10" fillId="0" borderId="15" xfId="2" applyFont="1" applyFill="1" applyBorder="1" applyAlignment="1" applyProtection="1">
      <alignment wrapText="1"/>
      <protection hidden="1"/>
    </xf>
    <xf numFmtId="0" fontId="2" fillId="0" borderId="4" xfId="2" applyNumberFormat="1" applyFont="1" applyFill="1" applyBorder="1" applyAlignment="1" applyProtection="1">
      <alignment horizontal="right"/>
      <protection hidden="1"/>
    </xf>
    <xf numFmtId="14" fontId="2" fillId="0" borderId="0" xfId="1" applyNumberFormat="1" applyFont="1" applyFill="1" applyBorder="1" applyAlignment="1" applyProtection="1">
      <alignment horizontal="center"/>
      <protection hidden="1"/>
    </xf>
    <xf numFmtId="0" fontId="2" fillId="0" borderId="4" xfId="0" applyFont="1" applyFill="1" applyBorder="1" applyProtection="1">
      <protection hidden="1"/>
    </xf>
    <xf numFmtId="14" fontId="2" fillId="0" borderId="0" xfId="2" applyNumberFormat="1" applyFont="1" applyFill="1" applyBorder="1" applyAlignment="1" applyProtection="1">
      <alignment horizontal="left"/>
      <protection hidden="1"/>
    </xf>
    <xf numFmtId="14" fontId="2" fillId="0" borderId="18" xfId="2" applyNumberFormat="1" applyFont="1" applyFill="1" applyBorder="1" applyAlignment="1" applyProtection="1">
      <alignment horizontal="left"/>
      <protection hidden="1"/>
    </xf>
    <xf numFmtId="0" fontId="2" fillId="0" borderId="0" xfId="1" applyFont="1" applyFill="1" applyBorder="1" applyAlignment="1" applyProtection="1">
      <protection hidden="1"/>
    </xf>
    <xf numFmtId="0" fontId="2" fillId="0" borderId="19" xfId="0" applyFont="1" applyFill="1" applyBorder="1" applyAlignment="1" applyProtection="1">
      <alignment horizontal="left"/>
      <protection hidden="1"/>
    </xf>
    <xf numFmtId="0" fontId="2" fillId="0" borderId="18" xfId="0" applyNumberFormat="1" applyFont="1" applyFill="1" applyBorder="1" applyAlignment="1" applyProtection="1">
      <alignment horizontal="right" wrapText="1"/>
      <protection hidden="1"/>
    </xf>
    <xf numFmtId="14" fontId="2" fillId="0" borderId="17" xfId="0" applyNumberFormat="1" applyFont="1" applyFill="1" applyBorder="1" applyAlignment="1" applyProtection="1">
      <alignment horizontal="right" wrapText="1"/>
      <protection hidden="1"/>
    </xf>
    <xf numFmtId="0" fontId="2" fillId="0" borderId="0" xfId="2" applyFont="1" applyFill="1" applyBorder="1" applyAlignment="1" applyProtection="1">
      <alignment horizontal="left"/>
      <protection hidden="1"/>
    </xf>
    <xf numFmtId="0" fontId="2" fillId="0" borderId="20" xfId="0" applyFont="1" applyFill="1" applyBorder="1" applyAlignment="1" applyProtection="1">
      <alignment horizontal="left"/>
      <protection hidden="1"/>
    </xf>
    <xf numFmtId="0" fontId="2" fillId="0" borderId="0" xfId="1" applyFont="1" applyFill="1" applyBorder="1" applyAlignment="1" applyProtection="1">
      <alignment horizontal="center"/>
      <protection hidden="1"/>
    </xf>
    <xf numFmtId="0" fontId="2" fillId="0" borderId="19" xfId="0" applyFont="1" applyFill="1" applyBorder="1" applyProtection="1">
      <protection hidden="1"/>
    </xf>
    <xf numFmtId="14" fontId="2" fillId="0" borderId="0" xfId="0" applyNumberFormat="1" applyFont="1" applyFill="1" applyBorder="1" applyAlignment="1" applyProtection="1">
      <alignment horizontal="center" wrapText="1"/>
      <protection hidden="1"/>
    </xf>
    <xf numFmtId="14" fontId="2" fillId="0" borderId="21" xfId="0" applyNumberFormat="1" applyFont="1" applyFill="1" applyBorder="1" applyAlignment="1" applyProtection="1">
      <alignment horizontal="left"/>
      <protection hidden="1"/>
    </xf>
    <xf numFmtId="14" fontId="2" fillId="0" borderId="0" xfId="0" applyNumberFormat="1" applyFont="1" applyFill="1" applyBorder="1" applyAlignment="1" applyProtection="1">
      <alignment horizontal="left"/>
      <protection hidden="1"/>
    </xf>
    <xf numFmtId="0" fontId="5" fillId="0" borderId="0" xfId="2" applyFont="1" applyFill="1" applyBorder="1" applyAlignment="1" applyProtection="1">
      <alignment vertical="center" textRotation="90"/>
      <protection hidden="1"/>
    </xf>
    <xf numFmtId="0" fontId="0" fillId="0" borderId="0" xfId="0" applyProtection="1">
      <protection hidden="1"/>
    </xf>
    <xf numFmtId="0" fontId="0" fillId="0" borderId="0" xfId="0" applyFill="1" applyProtection="1">
      <protection hidden="1"/>
    </xf>
    <xf numFmtId="0" fontId="2" fillId="7" borderId="0" xfId="0" applyFont="1" applyFill="1" applyBorder="1" applyAlignment="1" applyProtection="1">
      <alignment vertical="center" wrapText="1"/>
    </xf>
    <xf numFmtId="0" fontId="2" fillId="7" borderId="5" xfId="0" applyFont="1" applyFill="1" applyBorder="1" applyAlignment="1" applyProtection="1">
      <alignment horizontal="left"/>
    </xf>
    <xf numFmtId="0" fontId="2" fillId="7" borderId="0" xfId="1" applyFont="1" applyFill="1" applyBorder="1" applyAlignment="1" applyProtection="1"/>
    <xf numFmtId="0" fontId="2" fillId="7" borderId="12" xfId="1" applyFont="1" applyFill="1" applyBorder="1" applyAlignment="1" applyProtection="1"/>
    <xf numFmtId="0" fontId="10" fillId="7" borderId="12" xfId="2" applyNumberFormat="1" applyFont="1" applyFill="1" applyBorder="1" applyAlignment="1" applyProtection="1">
      <alignment horizontal="left" vertical="center" wrapText="1"/>
    </xf>
    <xf numFmtId="0" fontId="0" fillId="0" borderId="0" xfId="0" applyBorder="1" applyProtection="1"/>
    <xf numFmtId="14" fontId="2" fillId="7" borderId="12" xfId="0" applyNumberFormat="1" applyFont="1" applyFill="1" applyBorder="1" applyAlignment="1" applyProtection="1">
      <alignment horizontal="center" vertical="center"/>
    </xf>
    <xf numFmtId="14" fontId="2" fillId="7" borderId="12" xfId="0" applyNumberFormat="1" applyFont="1" applyFill="1" applyBorder="1" applyAlignment="1" applyProtection="1">
      <alignment horizontal="center" vertical="center"/>
      <protection locked="0"/>
    </xf>
    <xf numFmtId="0" fontId="2" fillId="7" borderId="12" xfId="0" applyNumberFormat="1" applyFont="1" applyFill="1" applyBorder="1" applyAlignment="1" applyProtection="1">
      <alignment horizontal="center" vertical="center"/>
    </xf>
    <xf numFmtId="0" fontId="2" fillId="7" borderId="6" xfId="0" applyFont="1" applyFill="1" applyBorder="1" applyAlignment="1" applyProtection="1">
      <alignment horizontal="left"/>
    </xf>
    <xf numFmtId="0" fontId="2" fillId="7" borderId="0" xfId="0" applyFont="1" applyFill="1" applyBorder="1" applyAlignment="1" applyProtection="1">
      <alignment horizontal="left"/>
    </xf>
    <xf numFmtId="0" fontId="2" fillId="7" borderId="12" xfId="0" applyFont="1" applyFill="1" applyBorder="1" applyAlignment="1" applyProtection="1">
      <alignment horizontal="left"/>
    </xf>
    <xf numFmtId="0" fontId="8" fillId="7" borderId="0" xfId="0" applyFont="1" applyFill="1" applyBorder="1" applyAlignment="1" applyProtection="1">
      <alignment horizontal="left"/>
    </xf>
    <xf numFmtId="0" fontId="8" fillId="7" borderId="12" xfId="0" applyFont="1" applyFill="1" applyBorder="1" applyAlignment="1" applyProtection="1">
      <alignment horizontal="left"/>
    </xf>
    <xf numFmtId="0" fontId="2" fillId="7" borderId="0" xfId="0" applyFont="1" applyFill="1" applyBorder="1" applyAlignment="1" applyProtection="1">
      <alignment horizontal="center"/>
    </xf>
    <xf numFmtId="14" fontId="2" fillId="0" borderId="0" xfId="0" applyNumberFormat="1" applyFont="1" applyFill="1" applyBorder="1" applyProtection="1">
      <protection hidden="1"/>
    </xf>
    <xf numFmtId="0" fontId="2" fillId="0" borderId="5" xfId="0" applyFont="1" applyFill="1" applyBorder="1" applyAlignment="1" applyProtection="1">
      <alignment horizontal="center"/>
      <protection hidden="1"/>
    </xf>
    <xf numFmtId="0" fontId="5" fillId="7" borderId="0" xfId="3" applyFont="1" applyFill="1" applyBorder="1" applyAlignment="1" applyProtection="1">
      <alignment vertical="center" textRotation="90"/>
    </xf>
    <xf numFmtId="14" fontId="2" fillId="8" borderId="24" xfId="4" applyNumberFormat="1" applyFont="1" applyFill="1" applyBorder="1" applyAlignment="1" applyProtection="1">
      <alignment horizontal="center" vertical="center"/>
      <protection locked="0"/>
    </xf>
    <xf numFmtId="0" fontId="0" fillId="7" borderId="6" xfId="0" applyFill="1" applyBorder="1" applyProtection="1"/>
    <xf numFmtId="0" fontId="2" fillId="0" borderId="19" xfId="0" applyFont="1" applyFill="1" applyBorder="1" applyAlignment="1" applyProtection="1">
      <alignment horizontal="center"/>
      <protection hidden="1"/>
    </xf>
    <xf numFmtId="0" fontId="0" fillId="7" borderId="2" xfId="0" applyFill="1" applyBorder="1" applyProtection="1"/>
    <xf numFmtId="0" fontId="0" fillId="7" borderId="3" xfId="0" applyFill="1" applyBorder="1" applyProtection="1"/>
    <xf numFmtId="0" fontId="2" fillId="0" borderId="0" xfId="0" applyFont="1" applyBorder="1" applyProtection="1"/>
    <xf numFmtId="0" fontId="2" fillId="0" borderId="0" xfId="2" applyFont="1" applyFill="1" applyBorder="1" applyAlignment="1" applyProtection="1">
      <protection hidden="1"/>
    </xf>
    <xf numFmtId="14" fontId="2" fillId="10" borderId="2" xfId="0" applyNumberFormat="1" applyFont="1" applyFill="1" applyBorder="1" applyAlignment="1" applyProtection="1">
      <alignment horizontal="right" wrapText="1"/>
      <protection hidden="1"/>
    </xf>
    <xf numFmtId="14" fontId="2" fillId="10" borderId="0" xfId="0" applyNumberFormat="1" applyFont="1" applyFill="1" applyBorder="1" applyAlignment="1" applyProtection="1">
      <alignment horizontal="right" wrapText="1"/>
      <protection hidden="1"/>
    </xf>
    <xf numFmtId="14" fontId="2" fillId="10" borderId="5" xfId="0" applyNumberFormat="1" applyFont="1" applyFill="1" applyBorder="1" applyAlignment="1" applyProtection="1">
      <alignment horizontal="right" wrapText="1"/>
      <protection hidden="1"/>
    </xf>
    <xf numFmtId="14" fontId="2" fillId="10" borderId="22" xfId="0" applyNumberFormat="1" applyFont="1" applyFill="1" applyBorder="1" applyAlignment="1" applyProtection="1">
      <alignment horizontal="right" wrapText="1"/>
      <protection hidden="1"/>
    </xf>
    <xf numFmtId="14" fontId="5" fillId="7" borderId="0" xfId="0" applyNumberFormat="1" applyFont="1" applyFill="1" applyBorder="1" applyAlignment="1" applyProtection="1">
      <alignment horizontal="right"/>
    </xf>
    <xf numFmtId="0" fontId="0" fillId="0" borderId="12" xfId="0" applyBorder="1" applyProtection="1"/>
    <xf numFmtId="0" fontId="2" fillId="7" borderId="15" xfId="0" applyFont="1" applyFill="1" applyBorder="1" applyAlignment="1" applyProtection="1"/>
    <xf numFmtId="0" fontId="2" fillId="7" borderId="0" xfId="0" applyFont="1" applyFill="1" applyBorder="1" applyAlignment="1" applyProtection="1">
      <alignment horizontal="left"/>
    </xf>
    <xf numFmtId="0" fontId="2" fillId="7" borderId="12" xfId="0" applyFont="1" applyFill="1" applyBorder="1" applyAlignment="1" applyProtection="1">
      <alignment horizontal="left"/>
    </xf>
    <xf numFmtId="0" fontId="8" fillId="7" borderId="0" xfId="0" applyFont="1" applyFill="1" applyBorder="1" applyAlignment="1" applyProtection="1">
      <alignment horizontal="left"/>
    </xf>
    <xf numFmtId="0" fontId="8" fillId="7" borderId="0" xfId="2" applyFont="1" applyFill="1" applyBorder="1" applyAlignment="1" applyProtection="1">
      <alignment horizontal="left"/>
    </xf>
    <xf numFmtId="0" fontId="8" fillId="7" borderId="12" xfId="2" applyFont="1" applyFill="1" applyBorder="1" applyAlignment="1" applyProtection="1">
      <alignment horizontal="left"/>
    </xf>
    <xf numFmtId="0" fontId="5" fillId="7" borderId="0" xfId="2" applyFont="1" applyFill="1" applyBorder="1" applyAlignment="1" applyProtection="1">
      <alignment horizontal="left" vertical="center" wrapText="1"/>
    </xf>
    <xf numFmtId="0" fontId="18" fillId="7" borderId="0" xfId="5" applyFont="1" applyFill="1" applyBorder="1" applyAlignment="1" applyProtection="1">
      <alignment horizontal="left"/>
    </xf>
    <xf numFmtId="0" fontId="5" fillId="7" borderId="0" xfId="0" applyFont="1" applyFill="1" applyBorder="1" applyAlignment="1" applyProtection="1">
      <alignment horizontal="left" vertical="center"/>
    </xf>
    <xf numFmtId="0" fontId="15" fillId="6" borderId="1" xfId="0" applyFont="1" applyFill="1" applyBorder="1" applyAlignment="1" applyProtection="1">
      <alignment horizontal="center" vertical="center"/>
    </xf>
    <xf numFmtId="0" fontId="15" fillId="6" borderId="2" xfId="0" applyFont="1" applyFill="1" applyBorder="1" applyAlignment="1" applyProtection="1">
      <alignment horizontal="center" vertical="center"/>
    </xf>
    <xf numFmtId="0" fontId="15" fillId="6" borderId="3" xfId="0" applyFont="1" applyFill="1" applyBorder="1" applyAlignment="1" applyProtection="1">
      <alignment horizontal="center" vertical="center"/>
    </xf>
    <xf numFmtId="0" fontId="2" fillId="7" borderId="0" xfId="0" applyFont="1" applyFill="1" applyBorder="1" applyAlignment="1" applyProtection="1">
      <alignment horizontal="center"/>
    </xf>
    <xf numFmtId="0" fontId="3" fillId="6" borderId="15" xfId="0" applyFont="1" applyFill="1" applyBorder="1" applyAlignment="1" applyProtection="1">
      <alignment horizontal="center" wrapText="1"/>
    </xf>
    <xf numFmtId="0" fontId="3" fillId="6" borderId="0" xfId="0" applyFont="1" applyFill="1" applyBorder="1" applyAlignment="1" applyProtection="1">
      <alignment horizontal="center" wrapText="1"/>
    </xf>
    <xf numFmtId="0" fontId="3" fillId="6" borderId="12" xfId="0" applyFont="1" applyFill="1" applyBorder="1" applyAlignment="1" applyProtection="1">
      <alignment horizontal="center" wrapText="1"/>
    </xf>
    <xf numFmtId="0" fontId="2" fillId="8" borderId="9"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2" fillId="7" borderId="0" xfId="0" applyFont="1" applyFill="1" applyBorder="1" applyAlignment="1" applyProtection="1">
      <alignment horizontal="left" vertical="center" wrapText="1"/>
    </xf>
    <xf numFmtId="0" fontId="2" fillId="7" borderId="12" xfId="0" applyFont="1" applyFill="1" applyBorder="1" applyAlignment="1" applyProtection="1">
      <alignment horizontal="left" vertical="center" wrapText="1"/>
    </xf>
    <xf numFmtId="0" fontId="2" fillId="7" borderId="0" xfId="0" applyFont="1" applyFill="1" applyBorder="1" applyAlignment="1" applyProtection="1">
      <alignment horizontal="left" vertical="center"/>
    </xf>
    <xf numFmtId="0" fontId="2" fillId="7" borderId="23" xfId="0" applyFont="1" applyFill="1" applyBorder="1" applyAlignment="1" applyProtection="1">
      <alignment horizontal="left" vertical="center"/>
    </xf>
    <xf numFmtId="0" fontId="3" fillId="6" borderId="4" xfId="0" applyFont="1" applyFill="1" applyBorder="1" applyAlignment="1" applyProtection="1">
      <alignment horizontal="center" wrapText="1"/>
    </xf>
    <xf numFmtId="0" fontId="3" fillId="6" borderId="5" xfId="0" applyFont="1" applyFill="1" applyBorder="1" applyAlignment="1" applyProtection="1">
      <alignment horizontal="center" wrapText="1"/>
    </xf>
    <xf numFmtId="0" fontId="3" fillId="6" borderId="6" xfId="0" applyFont="1" applyFill="1" applyBorder="1" applyAlignment="1" applyProtection="1">
      <alignment horizontal="center" wrapText="1"/>
    </xf>
    <xf numFmtId="0" fontId="10" fillId="7" borderId="0" xfId="0" applyFont="1" applyFill="1" applyBorder="1" applyAlignment="1" applyProtection="1">
      <alignment horizontal="left"/>
    </xf>
    <xf numFmtId="0" fontId="10" fillId="7" borderId="23" xfId="0" applyFont="1" applyFill="1" applyBorder="1" applyAlignment="1" applyProtection="1">
      <alignment horizontal="left"/>
    </xf>
    <xf numFmtId="0" fontId="19" fillId="7" borderId="2" xfId="0" applyFont="1" applyFill="1" applyBorder="1" applyAlignment="1" applyProtection="1">
      <alignment horizontal="left"/>
    </xf>
    <xf numFmtId="0" fontId="19" fillId="7" borderId="3" xfId="0" applyFont="1" applyFill="1" applyBorder="1" applyAlignment="1" applyProtection="1">
      <alignment horizontal="left"/>
    </xf>
    <xf numFmtId="0" fontId="5" fillId="6" borderId="7" xfId="3" applyFont="1" applyFill="1" applyBorder="1" applyAlignment="1" applyProtection="1">
      <alignment horizontal="center" vertical="center" textRotation="90"/>
    </xf>
    <xf numFmtId="0" fontId="5" fillId="6" borderId="8" xfId="3" applyFont="1" applyFill="1" applyBorder="1" applyAlignment="1" applyProtection="1">
      <alignment horizontal="center" vertical="center" textRotation="90"/>
    </xf>
    <xf numFmtId="0" fontId="5" fillId="6" borderId="16" xfId="3" applyFont="1" applyFill="1" applyBorder="1" applyAlignment="1" applyProtection="1">
      <alignment horizontal="center" vertical="center" textRotation="90"/>
    </xf>
    <xf numFmtId="0" fontId="5" fillId="6" borderId="7" xfId="2" applyFont="1" applyFill="1" applyBorder="1" applyAlignment="1" applyProtection="1">
      <alignment horizontal="center" vertical="center" textRotation="90"/>
    </xf>
    <xf numFmtId="0" fontId="5" fillId="6" borderId="8" xfId="2" applyFont="1" applyFill="1" applyBorder="1" applyAlignment="1" applyProtection="1">
      <alignment horizontal="center" vertical="center" textRotation="90"/>
    </xf>
    <xf numFmtId="0" fontId="5" fillId="6" borderId="16" xfId="2" applyFont="1" applyFill="1" applyBorder="1" applyAlignment="1" applyProtection="1">
      <alignment horizontal="center" vertical="center" textRotation="90"/>
    </xf>
    <xf numFmtId="0" fontId="2" fillId="7" borderId="0" xfId="2" applyFont="1" applyFill="1" applyBorder="1" applyAlignment="1" applyProtection="1">
      <alignment horizontal="left"/>
    </xf>
    <xf numFmtId="0" fontId="2" fillId="7" borderId="12" xfId="2" applyFont="1" applyFill="1" applyBorder="1" applyAlignment="1" applyProtection="1">
      <alignment horizontal="left"/>
    </xf>
    <xf numFmtId="0" fontId="11" fillId="7" borderId="0" xfId="4" applyFont="1" applyFill="1" applyBorder="1" applyAlignment="1" applyProtection="1">
      <alignment horizontal="left"/>
    </xf>
    <xf numFmtId="0" fontId="13" fillId="0" borderId="0" xfId="0" applyFont="1" applyFill="1" applyBorder="1" applyAlignment="1" applyProtection="1">
      <alignment horizontal="center"/>
      <protection hidden="1"/>
    </xf>
    <xf numFmtId="0" fontId="13" fillId="0" borderId="0" xfId="0" applyFont="1" applyFill="1" applyAlignment="1" applyProtection="1">
      <alignment horizontal="center"/>
      <protection hidden="1"/>
    </xf>
    <xf numFmtId="0" fontId="14" fillId="0" borderId="1"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0" fontId="14" fillId="0" borderId="1" xfId="0" applyFont="1" applyFill="1" applyBorder="1" applyAlignment="1" applyProtection="1">
      <alignment horizontal="center"/>
      <protection hidden="1"/>
    </xf>
    <xf numFmtId="0" fontId="14" fillId="0" borderId="3" xfId="0" applyFont="1" applyFill="1" applyBorder="1" applyAlignment="1" applyProtection="1">
      <alignment horizontal="center"/>
      <protection hidden="1"/>
    </xf>
    <xf numFmtId="14" fontId="2" fillId="0" borderId="4" xfId="3" applyNumberFormat="1" applyFont="1" applyFill="1" applyBorder="1" applyAlignment="1" applyProtection="1">
      <alignment horizontal="right"/>
      <protection hidden="1"/>
    </xf>
    <xf numFmtId="14" fontId="2" fillId="0" borderId="6" xfId="3" applyNumberFormat="1" applyFont="1" applyFill="1" applyBorder="1" applyAlignment="1" applyProtection="1">
      <alignment horizontal="right"/>
      <protection hidden="1"/>
    </xf>
    <xf numFmtId="0" fontId="2" fillId="0" borderId="3" xfId="0" applyFont="1" applyFill="1" applyBorder="1" applyAlignment="1" applyProtection="1">
      <alignment horizontal="center"/>
      <protection hidden="1"/>
    </xf>
    <xf numFmtId="14" fontId="2" fillId="0" borderId="4" xfId="0" applyNumberFormat="1" applyFont="1" applyFill="1" applyBorder="1" applyAlignment="1" applyProtection="1">
      <alignment horizontal="right"/>
      <protection hidden="1"/>
    </xf>
    <xf numFmtId="14" fontId="2" fillId="0" borderId="6" xfId="0" applyNumberFormat="1" applyFont="1" applyFill="1" applyBorder="1" applyAlignment="1" applyProtection="1">
      <alignment horizontal="right"/>
      <protection hidden="1"/>
    </xf>
    <xf numFmtId="0" fontId="5" fillId="6" borderId="7" xfId="0" applyFont="1" applyFill="1" applyBorder="1" applyAlignment="1" applyProtection="1">
      <alignment horizontal="center" vertical="center" textRotation="90"/>
    </xf>
    <xf numFmtId="0" fontId="5" fillId="6" borderId="8" xfId="0" applyFont="1" applyFill="1" applyBorder="1" applyAlignment="1" applyProtection="1">
      <alignment horizontal="center" vertical="center" textRotation="90"/>
    </xf>
    <xf numFmtId="0" fontId="5" fillId="6" borderId="16" xfId="0" applyFont="1" applyFill="1" applyBorder="1" applyAlignment="1" applyProtection="1">
      <alignment horizontal="center" vertical="center" textRotation="90"/>
    </xf>
    <xf numFmtId="0" fontId="14" fillId="0" borderId="1" xfId="3" applyFont="1" applyFill="1" applyBorder="1" applyAlignment="1" applyProtection="1">
      <alignment horizontal="center"/>
      <protection hidden="1"/>
    </xf>
    <xf numFmtId="0" fontId="2" fillId="0" borderId="3" xfId="3" applyFont="1" applyFill="1" applyBorder="1" applyAlignment="1" applyProtection="1">
      <alignment horizontal="center"/>
      <protection hidden="1"/>
    </xf>
    <xf numFmtId="0" fontId="2" fillId="7" borderId="23" xfId="0" applyFont="1" applyFill="1" applyBorder="1" applyAlignment="1" applyProtection="1">
      <alignment horizontal="left"/>
    </xf>
    <xf numFmtId="14" fontId="2" fillId="7" borderId="15" xfId="0" applyNumberFormat="1" applyFont="1" applyFill="1" applyBorder="1" applyAlignment="1" applyProtection="1">
      <alignment horizontal="left" vertical="center"/>
    </xf>
    <xf numFmtId="14" fontId="2" fillId="7" borderId="0" xfId="0" applyNumberFormat="1" applyFont="1" applyFill="1" applyBorder="1" applyAlignment="1" applyProtection="1">
      <alignment horizontal="left" vertical="center"/>
    </xf>
    <xf numFmtId="14" fontId="2" fillId="7" borderId="12" xfId="0" applyNumberFormat="1" applyFont="1" applyFill="1" applyBorder="1" applyAlignment="1" applyProtection="1">
      <alignment horizontal="left" vertical="center"/>
    </xf>
    <xf numFmtId="0" fontId="2" fillId="7" borderId="0" xfId="0" applyFont="1" applyFill="1" applyAlignment="1" applyProtection="1">
      <alignment horizontal="left" vertical="center"/>
    </xf>
    <xf numFmtId="0" fontId="2" fillId="7" borderId="12" xfId="0" applyFont="1" applyFill="1" applyBorder="1" applyAlignment="1" applyProtection="1">
      <alignment horizontal="left" vertical="center"/>
    </xf>
    <xf numFmtId="0" fontId="2" fillId="7" borderId="0" xfId="3" applyFont="1" applyFill="1" applyBorder="1" applyAlignment="1" applyProtection="1">
      <alignment horizontal="left"/>
    </xf>
    <xf numFmtId="0" fontId="2" fillId="7" borderId="12" xfId="3" applyFont="1" applyFill="1" applyBorder="1" applyAlignment="1" applyProtection="1">
      <alignment horizontal="left"/>
    </xf>
  </cellXfs>
  <cellStyles count="6">
    <cellStyle name="20% - Accent2" xfId="1" builtinId="34"/>
    <cellStyle name="20% - Accent3" xfId="2" builtinId="38"/>
    <cellStyle name="20% - Accent4" xfId="3" builtinId="42"/>
    <cellStyle name="20% - Accent5" xfId="4" builtinId="46"/>
    <cellStyle name="Hyperlink" xfId="5"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xdr:row>
      <xdr:rowOff>7620</xdr:rowOff>
    </xdr:from>
    <xdr:to>
      <xdr:col>5</xdr:col>
      <xdr:colOff>1135380</xdr:colOff>
      <xdr:row>3</xdr:row>
      <xdr:rowOff>144780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0"/>
          <a:ext cx="208026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global.ucdavis.edu/" TargetMode="External"/><Relationship Id="rId1" Type="http://schemas.openxmlformats.org/officeDocument/2006/relationships/hyperlink" Target="https://students.ucdavis.edu/student/?studentId=912093532"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showRowColHeaders="0" tabSelected="1" topLeftCell="F1" zoomScaleNormal="100" zoomScaleSheetLayoutView="100" workbookViewId="0">
      <selection activeCell="J19" sqref="J19"/>
    </sheetView>
  </sheetViews>
  <sheetFormatPr defaultColWidth="8.88671875" defaultRowHeight="14.4" zeroHeight="1" x14ac:dyDescent="0.3"/>
  <cols>
    <col min="1" max="1" width="2.5546875" style="4" customWidth="1"/>
    <col min="2" max="2" width="4.33203125" style="4" customWidth="1"/>
    <col min="3" max="3" width="4.33203125" style="16" customWidth="1"/>
    <col min="4" max="4" width="2.33203125" style="4" customWidth="1"/>
    <col min="5" max="5" width="3" style="4" customWidth="1"/>
    <col min="6" max="6" width="20" style="4" customWidth="1"/>
    <col min="7" max="7" width="10.33203125" style="4" customWidth="1"/>
    <col min="8" max="8" width="5" style="4" customWidth="1"/>
    <col min="9" max="9" width="10" style="4" customWidth="1"/>
    <col min="10" max="10" width="10.33203125" style="4" customWidth="1"/>
    <col min="11" max="11" width="6.5546875" style="4" customWidth="1"/>
    <col min="12" max="12" width="10.33203125" style="4" customWidth="1"/>
    <col min="13" max="13" width="3.109375" style="4" customWidth="1"/>
    <col min="14" max="14" width="87.109375" style="46" hidden="1" customWidth="1"/>
    <col min="15" max="15" width="111.6640625" style="47" hidden="1" customWidth="1"/>
    <col min="16" max="16" width="24.109375" style="47" hidden="1" customWidth="1"/>
    <col min="17" max="17" width="11.44140625" style="47" hidden="1" customWidth="1"/>
    <col min="18" max="18" width="11.44140625" style="48" hidden="1" customWidth="1"/>
    <col min="19" max="19" width="11.44140625" style="49" hidden="1" customWidth="1"/>
    <col min="20" max="20" width="26.109375" style="49" hidden="1" customWidth="1"/>
    <col min="21" max="22" width="8.88671875" style="4" customWidth="1"/>
    <col min="23" max="16383" width="8.88671875" style="4"/>
    <col min="16384" max="16384" width="2.88671875" style="4" customWidth="1"/>
  </cols>
  <sheetData>
    <row r="1" spans="1:20" ht="12.6" customHeight="1" x14ac:dyDescent="0.3">
      <c r="A1" s="6"/>
      <c r="B1" s="6"/>
      <c r="C1" s="6"/>
      <c r="D1" s="6"/>
      <c r="E1" s="6"/>
      <c r="F1" s="6"/>
      <c r="G1" s="6"/>
      <c r="H1" s="6"/>
      <c r="I1" s="6"/>
      <c r="J1" s="6"/>
      <c r="K1" s="6"/>
      <c r="L1" s="6"/>
      <c r="M1" s="20"/>
    </row>
    <row r="2" spans="1:20" ht="17.25" x14ac:dyDescent="0.3">
      <c r="A2" s="6"/>
      <c r="B2" s="6"/>
      <c r="C2" s="6"/>
      <c r="D2" s="6"/>
      <c r="E2" s="6"/>
      <c r="F2" s="6"/>
      <c r="G2" s="166" t="s">
        <v>0</v>
      </c>
      <c r="H2" s="167"/>
      <c r="I2" s="167"/>
      <c r="J2" s="167"/>
      <c r="K2" s="167"/>
      <c r="L2" s="168"/>
      <c r="M2" s="20"/>
      <c r="N2" s="50" t="s">
        <v>12</v>
      </c>
      <c r="O2" s="51" t="s">
        <v>21</v>
      </c>
      <c r="P2" s="196" t="s">
        <v>50</v>
      </c>
      <c r="Q2" s="196"/>
      <c r="R2" s="197" t="s">
        <v>51</v>
      </c>
      <c r="S2" s="197"/>
      <c r="T2" s="197"/>
    </row>
    <row r="3" spans="1:20" ht="16.5" x14ac:dyDescent="0.3">
      <c r="A3" s="169"/>
      <c r="B3" s="169"/>
      <c r="C3" s="169"/>
      <c r="D3" s="169"/>
      <c r="E3" s="169"/>
      <c r="F3" s="18"/>
      <c r="G3" s="170" t="s">
        <v>112</v>
      </c>
      <c r="H3" s="171"/>
      <c r="I3" s="171"/>
      <c r="J3" s="171"/>
      <c r="K3" s="171"/>
      <c r="L3" s="172"/>
      <c r="M3" s="20"/>
      <c r="N3" s="52" t="s">
        <v>77</v>
      </c>
      <c r="O3" s="47" t="s">
        <v>22</v>
      </c>
      <c r="P3" s="53" t="s">
        <v>3</v>
      </c>
      <c r="Q3" s="54" t="s">
        <v>52</v>
      </c>
      <c r="R3" s="55" t="s">
        <v>53</v>
      </c>
      <c r="S3" s="56" t="s">
        <v>54</v>
      </c>
      <c r="T3" s="56" t="s">
        <v>55</v>
      </c>
    </row>
    <row r="4" spans="1:20" s="16" customFormat="1" ht="17.25" thickBot="1" x14ac:dyDescent="0.35">
      <c r="A4" s="6"/>
      <c r="B4" s="19"/>
      <c r="C4" s="19"/>
      <c r="D4" s="19"/>
      <c r="E4" s="19"/>
      <c r="F4" s="19"/>
      <c r="G4" s="180" t="s">
        <v>93</v>
      </c>
      <c r="H4" s="181"/>
      <c r="I4" s="181"/>
      <c r="J4" s="181"/>
      <c r="K4" s="181"/>
      <c r="L4" s="182"/>
      <c r="M4" s="20"/>
      <c r="N4" s="57" t="s">
        <v>78</v>
      </c>
      <c r="O4" s="58"/>
      <c r="P4" s="58" t="s">
        <v>31</v>
      </c>
      <c r="Q4" s="59" t="s">
        <v>56</v>
      </c>
      <c r="R4" s="60">
        <v>201701</v>
      </c>
      <c r="S4" s="61">
        <v>42818</v>
      </c>
      <c r="T4" s="62">
        <v>42825</v>
      </c>
    </row>
    <row r="5" spans="1:20" ht="14.4" customHeight="1" thickBot="1" x14ac:dyDescent="0.35">
      <c r="A5" s="6"/>
      <c r="B5" s="207" t="s">
        <v>1</v>
      </c>
      <c r="C5" s="25"/>
      <c r="D5" s="25"/>
      <c r="E5" s="25"/>
      <c r="F5" s="25"/>
      <c r="G5" s="6"/>
      <c r="H5" s="6"/>
      <c r="I5" s="6"/>
      <c r="J5" s="6"/>
      <c r="K5" s="6"/>
      <c r="L5" s="33"/>
      <c r="M5" s="20"/>
      <c r="N5" s="63" t="s">
        <v>13</v>
      </c>
      <c r="O5" s="64" t="s">
        <v>23</v>
      </c>
      <c r="P5" s="65" t="s">
        <v>32</v>
      </c>
      <c r="Q5" s="66" t="s">
        <v>57</v>
      </c>
      <c r="R5" s="67">
        <v>201703</v>
      </c>
      <c r="S5" s="68">
        <v>42901</v>
      </c>
      <c r="T5" s="69">
        <v>42916</v>
      </c>
    </row>
    <row r="6" spans="1:20" ht="16.2" thickBot="1" x14ac:dyDescent="0.35">
      <c r="A6" s="6"/>
      <c r="B6" s="208"/>
      <c r="C6" s="37" t="str">
        <f>"1."</f>
        <v>1.</v>
      </c>
      <c r="D6" s="178" t="s">
        <v>2</v>
      </c>
      <c r="E6" s="178"/>
      <c r="F6" s="178"/>
      <c r="G6" s="179"/>
      <c r="H6" s="173" t="s">
        <v>35</v>
      </c>
      <c r="I6" s="174"/>
      <c r="J6" s="175"/>
      <c r="K6" s="126"/>
      <c r="L6" s="38"/>
      <c r="M6" s="20"/>
      <c r="N6" s="70" t="s">
        <v>14</v>
      </c>
      <c r="O6" s="71" t="s">
        <v>24</v>
      </c>
      <c r="P6" s="65" t="s">
        <v>33</v>
      </c>
      <c r="Q6" s="66" t="s">
        <v>58</v>
      </c>
      <c r="R6" s="67">
        <v>201705</v>
      </c>
      <c r="S6" s="68">
        <v>42951</v>
      </c>
      <c r="T6" s="69">
        <v>42978</v>
      </c>
    </row>
    <row r="7" spans="1:20" x14ac:dyDescent="0.3">
      <c r="A7" s="6"/>
      <c r="B7" s="208"/>
      <c r="C7" s="39" t="str">
        <f>IF(H6="","","●")</f>
        <v>●</v>
      </c>
      <c r="D7" s="176" t="str">
        <f>IF(H6="","",IF(OR(H6=O31,H6=O32),O7,O11))</f>
        <v>Your Program End Date is the last day of the quarter in which you finish the requirements for your degree.</v>
      </c>
      <c r="E7" s="176"/>
      <c r="F7" s="176"/>
      <c r="G7" s="176"/>
      <c r="H7" s="176"/>
      <c r="I7" s="176"/>
      <c r="J7" s="176"/>
      <c r="K7" s="176"/>
      <c r="L7" s="177"/>
      <c r="M7" s="20"/>
      <c r="N7" s="72" t="s">
        <v>15</v>
      </c>
      <c r="O7" s="73" t="s">
        <v>25</v>
      </c>
      <c r="P7" s="65" t="s">
        <v>34</v>
      </c>
      <c r="Q7" s="66" t="s">
        <v>59</v>
      </c>
      <c r="R7" s="67">
        <v>201707</v>
      </c>
      <c r="S7" s="68">
        <v>42993</v>
      </c>
      <c r="T7" s="69">
        <v>43008</v>
      </c>
    </row>
    <row r="8" spans="1:20" x14ac:dyDescent="0.3">
      <c r="A8" s="6"/>
      <c r="B8" s="208"/>
      <c r="C8" s="15" t="str">
        <f>IF(H6="","","●")</f>
        <v>●</v>
      </c>
      <c r="D8" s="176" t="str">
        <f>IF(H6="","",IF(OR(H6=O31,H6=O32),O9,O12))</f>
        <v>You may not extend your Program End Date to take classes not required  for graduation.</v>
      </c>
      <c r="E8" s="176"/>
      <c r="F8" s="176"/>
      <c r="G8" s="176"/>
      <c r="H8" s="176"/>
      <c r="I8" s="176"/>
      <c r="J8" s="176"/>
      <c r="K8" s="176"/>
      <c r="L8" s="177"/>
      <c r="M8" s="20"/>
      <c r="N8" s="74" t="s">
        <v>16</v>
      </c>
      <c r="O8" s="75" t="s">
        <v>26</v>
      </c>
      <c r="P8" s="76" t="s">
        <v>30</v>
      </c>
      <c r="Q8" s="77">
        <v>10</v>
      </c>
      <c r="R8" s="78">
        <v>201710</v>
      </c>
      <c r="S8" s="89">
        <v>43084</v>
      </c>
      <c r="T8" s="87">
        <v>43100</v>
      </c>
    </row>
    <row r="9" spans="1:20" x14ac:dyDescent="0.3">
      <c r="A9" s="35"/>
      <c r="B9" s="208"/>
      <c r="C9" s="15" t="str">
        <f>IF(H6="","","●")</f>
        <v>●</v>
      </c>
      <c r="D9" s="176" t="str">
        <f>IF(H6="","",IF(OR(H6=O31,H6=O32),O8,O13))</f>
        <v>If you do not pass a class, you must retake the class during the next term.</v>
      </c>
      <c r="E9" s="176"/>
      <c r="F9" s="176"/>
      <c r="G9" s="176"/>
      <c r="H9" s="176"/>
      <c r="I9" s="176"/>
      <c r="J9" s="176"/>
      <c r="K9" s="176"/>
      <c r="L9" s="177"/>
      <c r="M9" s="20"/>
      <c r="N9" s="57" t="s">
        <v>17</v>
      </c>
      <c r="O9" s="79" t="s">
        <v>27</v>
      </c>
      <c r="P9" s="198" t="s">
        <v>60</v>
      </c>
      <c r="Q9" s="199"/>
      <c r="R9" s="60">
        <v>201801</v>
      </c>
      <c r="S9" s="61">
        <v>43182</v>
      </c>
      <c r="T9" s="62">
        <v>43190</v>
      </c>
    </row>
    <row r="10" spans="1:20" x14ac:dyDescent="0.3">
      <c r="A10" s="6"/>
      <c r="B10" s="208"/>
      <c r="C10" s="15" t="str">
        <f>IF(D10="","","●")</f>
        <v>●</v>
      </c>
      <c r="D10" s="216" t="str">
        <f>IF(OR(H6=O29,H6=O30),O14,"")</f>
        <v>You cannot work more than 20 hours/week until all coursework is complete.</v>
      </c>
      <c r="E10" s="216"/>
      <c r="F10" s="216"/>
      <c r="G10" s="216"/>
      <c r="H10" s="216"/>
      <c r="I10" s="216"/>
      <c r="J10" s="216"/>
      <c r="K10" s="216"/>
      <c r="L10" s="217"/>
      <c r="M10" s="20"/>
      <c r="N10" s="80" t="s">
        <v>18</v>
      </c>
      <c r="P10" s="81"/>
      <c r="Q10" s="82" t="str">
        <f>IF(G12="","TBD",VLOOKUP(G12,P4:Q8,2,FALSE))</f>
        <v>TBD</v>
      </c>
      <c r="R10" s="67">
        <v>201803</v>
      </c>
      <c r="S10" s="93">
        <v>43265</v>
      </c>
      <c r="T10" s="69">
        <v>43281</v>
      </c>
    </row>
    <row r="11" spans="1:20" ht="15" thickBot="1" x14ac:dyDescent="0.35">
      <c r="A11" s="6"/>
      <c r="B11" s="208"/>
      <c r="C11" s="15" t="str">
        <f>IF(H8="","","●")</f>
        <v/>
      </c>
      <c r="D11" s="6"/>
      <c r="E11" s="6"/>
      <c r="F11" s="18"/>
      <c r="G11" s="40" t="s">
        <v>3</v>
      </c>
      <c r="H11" s="26"/>
      <c r="I11" s="40" t="s">
        <v>4</v>
      </c>
      <c r="J11" s="6"/>
      <c r="K11" s="41" t="s">
        <v>111</v>
      </c>
      <c r="L11" s="33"/>
      <c r="M11" s="20"/>
      <c r="N11" s="63" t="s">
        <v>69</v>
      </c>
      <c r="O11" s="83" t="s">
        <v>28</v>
      </c>
      <c r="P11" s="200" t="s">
        <v>61</v>
      </c>
      <c r="Q11" s="201"/>
      <c r="R11" s="67">
        <v>201805</v>
      </c>
      <c r="S11" s="96">
        <v>43315</v>
      </c>
      <c r="T11" s="69">
        <v>43343</v>
      </c>
    </row>
    <row r="12" spans="1:20" ht="16.2" thickBot="1" x14ac:dyDescent="0.35">
      <c r="A12" s="6"/>
      <c r="B12" s="208"/>
      <c r="C12" s="37" t="str">
        <f>"2."</f>
        <v>2.</v>
      </c>
      <c r="D12" s="158" t="s">
        <v>98</v>
      </c>
      <c r="E12" s="158"/>
      <c r="F12" s="212"/>
      <c r="G12" s="1"/>
      <c r="H12" s="7"/>
      <c r="I12" s="1">
        <v>2018</v>
      </c>
      <c r="J12" s="7"/>
      <c r="K12" s="1" t="s">
        <v>24</v>
      </c>
      <c r="L12" s="9"/>
      <c r="M12" s="20"/>
      <c r="N12" s="84" t="s">
        <v>19</v>
      </c>
      <c r="O12" s="85" t="s">
        <v>29</v>
      </c>
      <c r="P12" s="81"/>
      <c r="Q12" s="82" t="str">
        <f>IF(I12="",999999,CONCATENATE(I12,Q10))</f>
        <v>2018TBD</v>
      </c>
      <c r="R12" s="67">
        <v>201807</v>
      </c>
      <c r="S12" s="93">
        <v>43357</v>
      </c>
      <c r="T12" s="69">
        <v>43373</v>
      </c>
    </row>
    <row r="13" spans="1:20" ht="14.4" customHeight="1" x14ac:dyDescent="0.3">
      <c r="A13" s="6"/>
      <c r="B13" s="208"/>
      <c r="C13" s="26"/>
      <c r="D13" s="26"/>
      <c r="E13" s="26"/>
      <c r="F13" s="6"/>
      <c r="G13" s="6"/>
      <c r="H13" s="6"/>
      <c r="I13" s="6"/>
      <c r="J13" s="6"/>
      <c r="K13" s="6"/>
      <c r="L13" s="33"/>
      <c r="M13" s="20"/>
      <c r="N13" s="84" t="s">
        <v>71</v>
      </c>
      <c r="O13" s="85" t="s">
        <v>68</v>
      </c>
      <c r="P13" s="200" t="s">
        <v>63</v>
      </c>
      <c r="Q13" s="201"/>
      <c r="R13" s="100">
        <v>201810</v>
      </c>
      <c r="S13" s="101">
        <v>43448</v>
      </c>
      <c r="T13" s="102">
        <v>43465</v>
      </c>
    </row>
    <row r="14" spans="1:20" x14ac:dyDescent="0.3">
      <c r="A14" s="6"/>
      <c r="B14" s="208"/>
      <c r="C14" s="15" t="s">
        <v>5</v>
      </c>
      <c r="D14" s="158" t="s">
        <v>75</v>
      </c>
      <c r="E14" s="158"/>
      <c r="F14" s="159"/>
      <c r="G14" s="10" t="str">
        <f>IF(OR(K12="",G12=""),"TBD",IF(K12=O6,VLOOKUP(Q14,R4:T29,2,FALSE),VLOOKUP(Q14,R4:T29,3,FALSE)))</f>
        <v>TBD</v>
      </c>
      <c r="H14" s="213" t="str">
        <f>IF(OR(G12="",I12="",K12=""),O33,"")</f>
        <v xml:space="preserve">  Please select values from all 3 drop down menus</v>
      </c>
      <c r="I14" s="214"/>
      <c r="J14" s="214"/>
      <c r="K14" s="214"/>
      <c r="L14" s="215"/>
      <c r="M14" s="20"/>
      <c r="N14" s="65" t="s">
        <v>20</v>
      </c>
      <c r="O14" s="117" t="s">
        <v>67</v>
      </c>
      <c r="P14" s="142"/>
      <c r="Q14" s="88" t="e">
        <f>VALUE(Q12)</f>
        <v>#VALUE!</v>
      </c>
      <c r="R14" s="60">
        <v>201901</v>
      </c>
      <c r="S14" s="61">
        <v>43546</v>
      </c>
      <c r="T14" s="62">
        <v>43554</v>
      </c>
    </row>
    <row r="15" spans="1:20" x14ac:dyDescent="0.3">
      <c r="A15" s="6"/>
      <c r="B15" s="208"/>
      <c r="C15" s="15" t="s">
        <v>5</v>
      </c>
      <c r="D15" s="158" t="s">
        <v>76</v>
      </c>
      <c r="E15" s="158"/>
      <c r="F15" s="158"/>
      <c r="G15" s="158"/>
      <c r="H15" s="158"/>
      <c r="I15" s="159"/>
      <c r="J15" s="11" t="str">
        <f>IF(G14="TBD","",G14+1)</f>
        <v/>
      </c>
      <c r="K15" s="18" t="s">
        <v>6</v>
      </c>
      <c r="L15" s="11" t="str">
        <f>IF(G14="TBD","",G14+60)</f>
        <v/>
      </c>
      <c r="M15" s="20"/>
      <c r="N15" s="63" t="s">
        <v>72</v>
      </c>
      <c r="O15" s="64"/>
      <c r="P15" s="200" t="s">
        <v>64</v>
      </c>
      <c r="Q15" s="204"/>
      <c r="R15" s="67">
        <v>201903</v>
      </c>
      <c r="S15" s="68">
        <v>43629</v>
      </c>
      <c r="T15" s="69">
        <v>43646</v>
      </c>
    </row>
    <row r="16" spans="1:20" x14ac:dyDescent="0.3">
      <c r="A16" s="6"/>
      <c r="B16" s="208"/>
      <c r="C16" s="15" t="s">
        <v>5</v>
      </c>
      <c r="D16" s="218" t="s">
        <v>80</v>
      </c>
      <c r="E16" s="218"/>
      <c r="F16" s="218"/>
      <c r="G16" s="218"/>
      <c r="H16" s="218"/>
      <c r="I16" s="218"/>
      <c r="J16" s="5"/>
      <c r="K16" s="30"/>
      <c r="L16" s="9"/>
      <c r="M16" s="20"/>
      <c r="N16" s="84" t="s">
        <v>70</v>
      </c>
      <c r="O16" s="46" t="s">
        <v>30</v>
      </c>
      <c r="P16" s="205">
        <f ca="1">TODAY()+90</f>
        <v>43298</v>
      </c>
      <c r="Q16" s="206"/>
      <c r="R16" s="67">
        <v>201905</v>
      </c>
      <c r="S16" s="68">
        <v>43679</v>
      </c>
      <c r="T16" s="69">
        <v>43677</v>
      </c>
    </row>
    <row r="17" spans="1:20" x14ac:dyDescent="0.3">
      <c r="A17" s="6"/>
      <c r="B17" s="208"/>
      <c r="C17" s="15" t="s">
        <v>5</v>
      </c>
      <c r="D17" s="218" t="s">
        <v>7</v>
      </c>
      <c r="E17" s="218"/>
      <c r="F17" s="218"/>
      <c r="G17" s="218"/>
      <c r="H17" s="218"/>
      <c r="I17" s="219"/>
      <c r="J17" s="11" t="str">
        <f ca="1">IF(OR(TODAY()&gt;L15,J15=""),"",IF(TODAY()+100&lt;=J15,J15,IF(AND(TODAY()+100&gt;J15,TODAY()+100&lt;L15),TODAY()+100,IF(AND(TODAY()+100&gt;=L15,TODAY()&lt;L15-5),L15,L15))))</f>
        <v/>
      </c>
      <c r="K17" s="31" t="s">
        <v>8</v>
      </c>
      <c r="L17" s="11" t="str">
        <f ca="1">IF(TODAY()&lt;L15,L15,IF(OR(TODAY()&gt;L15,L15=""),"",J17))</f>
        <v/>
      </c>
      <c r="M17" s="20"/>
      <c r="N17" s="63" t="s">
        <v>73</v>
      </c>
      <c r="O17" s="46" t="s">
        <v>31</v>
      </c>
      <c r="P17" s="210" t="s">
        <v>65</v>
      </c>
      <c r="Q17" s="211"/>
      <c r="R17" s="67">
        <v>201907</v>
      </c>
      <c r="S17" s="68">
        <v>43721</v>
      </c>
      <c r="T17" s="69">
        <v>43738</v>
      </c>
    </row>
    <row r="18" spans="1:20" ht="15" thickBot="1" x14ac:dyDescent="0.35">
      <c r="A18" s="6"/>
      <c r="B18" s="208"/>
      <c r="C18" s="42" t="str">
        <f ca="1">IF(D18="","","●")</f>
        <v/>
      </c>
      <c r="D18" s="160" t="str">
        <f ca="1">IF(G14="TBD","",IF(TODAY()&gt;L15,O49,IF(AND(TODAY()&gt;(J15-40),TODAY()&lt;L15),O36,"")))</f>
        <v/>
      </c>
      <c r="E18" s="160"/>
      <c r="F18" s="160"/>
      <c r="G18" s="160"/>
      <c r="H18" s="160"/>
      <c r="I18" s="160"/>
      <c r="J18" s="8" t="s">
        <v>9</v>
      </c>
      <c r="K18" s="6"/>
      <c r="L18" s="45"/>
      <c r="M18" s="20"/>
      <c r="N18" s="63" t="s">
        <v>74</v>
      </c>
      <c r="O18" s="46" t="s">
        <v>32</v>
      </c>
      <c r="P18" s="202" t="str">
        <f>IF(L26="","",L26+30)</f>
        <v/>
      </c>
      <c r="Q18" s="203"/>
      <c r="R18" s="78">
        <v>201910</v>
      </c>
      <c r="S18" s="86">
        <v>43812</v>
      </c>
      <c r="T18" s="87">
        <v>43830</v>
      </c>
    </row>
    <row r="19" spans="1:20" ht="16.2" thickBot="1" x14ac:dyDescent="0.35">
      <c r="A19" s="6"/>
      <c r="B19" s="208"/>
      <c r="C19" s="43" t="str">
        <f>"3."</f>
        <v>3.</v>
      </c>
      <c r="D19" s="183" t="s">
        <v>79</v>
      </c>
      <c r="E19" s="183"/>
      <c r="F19" s="183"/>
      <c r="G19" s="183"/>
      <c r="H19" s="183"/>
      <c r="I19" s="184"/>
      <c r="J19" s="2"/>
      <c r="K19" s="6"/>
      <c r="L19" s="33"/>
      <c r="M19" s="20"/>
      <c r="N19" s="90" t="s">
        <v>104</v>
      </c>
      <c r="O19" s="46" t="s">
        <v>33</v>
      </c>
      <c r="P19" s="200" t="s">
        <v>66</v>
      </c>
      <c r="Q19" s="204"/>
      <c r="R19" s="60">
        <v>202001</v>
      </c>
      <c r="S19" s="61">
        <v>43910</v>
      </c>
      <c r="T19" s="62">
        <v>43920</v>
      </c>
    </row>
    <row r="20" spans="1:20" ht="15" thickBot="1" x14ac:dyDescent="0.35">
      <c r="A20" s="6"/>
      <c r="B20" s="209"/>
      <c r="C20" s="24"/>
      <c r="D20" s="24"/>
      <c r="E20" s="127" t="str">
        <f>IF(AND( J19&lt;&gt;"",J19&lt;&gt;J15),"Do not work before your OPT starts","")</f>
        <v/>
      </c>
      <c r="F20" s="127"/>
      <c r="G20" s="127"/>
      <c r="H20" s="44"/>
      <c r="I20" s="44"/>
      <c r="J20" s="12" t="str">
        <f ca="1">IF(OR(G14="TBD",J19=""),"",IF(TODAY()&lt;J23,O37,IF(AND(J19&gt;=J15,J19&lt;=L15),O34,O35)))</f>
        <v/>
      </c>
      <c r="K20" s="24"/>
      <c r="L20" s="29"/>
      <c r="M20" s="20"/>
      <c r="N20" s="91" t="s">
        <v>105</v>
      </c>
      <c r="O20" s="92" t="s">
        <v>34</v>
      </c>
      <c r="P20" s="205" t="str">
        <f>IF(G14="TBD","",L15-1)</f>
        <v/>
      </c>
      <c r="Q20" s="206"/>
      <c r="R20" s="67">
        <v>202003</v>
      </c>
      <c r="S20" s="68">
        <v>43993</v>
      </c>
      <c r="T20" s="69">
        <v>44012</v>
      </c>
    </row>
    <row r="21" spans="1:20" ht="14.4" customHeight="1" thickBot="1" x14ac:dyDescent="0.35">
      <c r="A21" s="6"/>
      <c r="C21" s="6"/>
      <c r="D21" s="6"/>
      <c r="E21" s="6"/>
      <c r="F21" s="6"/>
      <c r="G21" s="6"/>
      <c r="H21" s="6"/>
      <c r="I21" s="6"/>
      <c r="J21" s="3"/>
      <c r="K21" s="6"/>
      <c r="L21" s="3"/>
      <c r="M21" s="20"/>
      <c r="O21" s="94"/>
      <c r="P21" s="95"/>
      <c r="Q21" s="95"/>
      <c r="R21" s="67">
        <v>202005</v>
      </c>
      <c r="S21" s="68">
        <v>44043</v>
      </c>
      <c r="T21" s="69">
        <v>44043</v>
      </c>
    </row>
    <row r="22" spans="1:20" s="17" customFormat="1" ht="22.2" customHeight="1" x14ac:dyDescent="0.3">
      <c r="A22" s="30"/>
      <c r="B22" s="187" t="s">
        <v>10</v>
      </c>
      <c r="C22" s="22"/>
      <c r="D22" s="185" t="s">
        <v>99</v>
      </c>
      <c r="E22" s="185"/>
      <c r="F22" s="185"/>
      <c r="G22" s="185"/>
      <c r="H22" s="185"/>
      <c r="I22" s="185"/>
      <c r="J22" s="185"/>
      <c r="K22" s="185"/>
      <c r="L22" s="186"/>
      <c r="M22" s="21"/>
      <c r="O22" s="97">
        <v>2017</v>
      </c>
      <c r="P22" s="98"/>
      <c r="Q22" s="98"/>
      <c r="R22" s="67">
        <v>202007</v>
      </c>
      <c r="S22" s="68">
        <v>44085</v>
      </c>
      <c r="T22" s="69">
        <v>44104</v>
      </c>
    </row>
    <row r="23" spans="1:20" s="16" customFormat="1" ht="14.4" customHeight="1" x14ac:dyDescent="0.3">
      <c r="A23" s="36"/>
      <c r="B23" s="188"/>
      <c r="C23" s="13" t="str">
        <f>"1."</f>
        <v>1.</v>
      </c>
      <c r="D23" s="193" t="s">
        <v>94</v>
      </c>
      <c r="E23" s="193"/>
      <c r="F23" s="193"/>
      <c r="G23" s="193"/>
      <c r="H23" s="193"/>
      <c r="I23" s="194"/>
      <c r="J23" s="14" t="str">
        <f>IF(G14="TBD","",G14-111)</f>
        <v/>
      </c>
      <c r="K23" s="32" t="s">
        <v>8</v>
      </c>
      <c r="L23" s="10" t="str">
        <f>IF(G14="TBD","",L15-21)</f>
        <v/>
      </c>
      <c r="M23" s="20"/>
      <c r="N23" s="52" t="s">
        <v>106</v>
      </c>
      <c r="O23" s="104">
        <v>2018</v>
      </c>
      <c r="P23" s="99"/>
      <c r="Q23" s="99"/>
      <c r="R23" s="78">
        <v>202010</v>
      </c>
      <c r="S23" s="153" t="s">
        <v>62</v>
      </c>
      <c r="T23" s="87">
        <v>44196</v>
      </c>
    </row>
    <row r="24" spans="1:20" ht="14.4" customHeight="1" x14ac:dyDescent="0.3">
      <c r="A24" s="6"/>
      <c r="B24" s="188"/>
      <c r="C24" s="42" t="str">
        <f ca="1">IF(D24="","","●")</f>
        <v/>
      </c>
      <c r="D24" s="161" t="str">
        <f ca="1">IF(AND(TODAY()&lt;L15,TODAY()&gt;=N39),O39,IF(TODAY()&gt;L15,O40,""))</f>
        <v/>
      </c>
      <c r="E24" s="161"/>
      <c r="F24" s="161"/>
      <c r="G24" s="161"/>
      <c r="H24" s="161"/>
      <c r="I24" s="161"/>
      <c r="J24" s="161"/>
      <c r="K24" s="161"/>
      <c r="L24" s="162"/>
      <c r="M24" s="20"/>
      <c r="N24" s="103" t="s">
        <v>108</v>
      </c>
      <c r="O24" s="106">
        <v>2019</v>
      </c>
      <c r="P24" s="46"/>
      <c r="Q24" s="46"/>
      <c r="R24" s="60">
        <v>202101</v>
      </c>
      <c r="S24" s="151" t="s">
        <v>62</v>
      </c>
      <c r="T24" s="62">
        <v>43920</v>
      </c>
    </row>
    <row r="25" spans="1:20" ht="15" thickBot="1" x14ac:dyDescent="0.35">
      <c r="A25" s="6"/>
      <c r="B25" s="188"/>
      <c r="C25" s="23" t="str">
        <f ca="1">IF(D25="","","●")</f>
        <v/>
      </c>
      <c r="D25" s="160" t="str">
        <f ca="1">IF(OR(L23&lt;TODAY(),J19=""),"",IF((J19-90)&lt;TODAY(),O38,""))</f>
        <v/>
      </c>
      <c r="E25" s="160"/>
      <c r="F25" s="160"/>
      <c r="G25" s="160"/>
      <c r="H25" s="160"/>
      <c r="I25" s="160"/>
      <c r="J25" s="160"/>
      <c r="K25" s="160"/>
      <c r="L25" s="34" t="s">
        <v>9</v>
      </c>
      <c r="M25" s="20"/>
      <c r="N25" s="63" t="s">
        <v>95</v>
      </c>
      <c r="O25" s="107">
        <v>2020</v>
      </c>
      <c r="P25" s="46"/>
      <c r="Q25" s="46"/>
      <c r="R25" s="67">
        <v>202103</v>
      </c>
      <c r="S25" s="152" t="s">
        <v>62</v>
      </c>
      <c r="T25" s="69">
        <v>44012</v>
      </c>
    </row>
    <row r="26" spans="1:20" ht="15" thickBot="1" x14ac:dyDescent="0.35">
      <c r="A26" s="6"/>
      <c r="B26" s="188"/>
      <c r="C26" s="13" t="str">
        <f>"2."</f>
        <v>2.</v>
      </c>
      <c r="D26" s="195" t="s">
        <v>92</v>
      </c>
      <c r="E26" s="195"/>
      <c r="F26" s="195"/>
      <c r="G26" s="195"/>
      <c r="H26" s="195"/>
      <c r="I26" s="195"/>
      <c r="J26" s="195"/>
      <c r="K26" s="195"/>
      <c r="L26" s="144"/>
      <c r="M26" s="20"/>
      <c r="N26" s="105"/>
      <c r="O26" s="107">
        <v>2021</v>
      </c>
      <c r="P26" s="46"/>
      <c r="Q26" s="46"/>
      <c r="R26" s="67">
        <v>202105</v>
      </c>
      <c r="S26" s="152" t="s">
        <v>62</v>
      </c>
      <c r="T26" s="69">
        <v>44043</v>
      </c>
    </row>
    <row r="27" spans="1:20" x14ac:dyDescent="0.3">
      <c r="A27" s="6"/>
      <c r="B27" s="188"/>
      <c r="C27" s="23" t="str">
        <f ca="1">IF(D27="","","●")</f>
        <v/>
      </c>
      <c r="D27" s="138" t="str">
        <f ca="1">IF(OR(G14="TBD",L26=""),"",IF(AND(G14&lt;&gt;"TBD",L26&lt;&gt;"",L15&lt;TODAY()),O40,IF(AND(G14&lt;&gt;"TBD",L26&lt;&gt;"",TODAY()&gt;L26+30),O50,IF(AND(G14&lt;&gt;"TBD",L26&lt;&gt;"",TODAY()&lt;L15+30,J19-L26&lt;90),O47,""))))</f>
        <v/>
      </c>
      <c r="E27" s="138"/>
      <c r="F27" s="138"/>
      <c r="G27" s="138"/>
      <c r="H27" s="138"/>
      <c r="I27" s="138"/>
      <c r="J27" s="138"/>
      <c r="K27" s="138"/>
      <c r="L27" s="139"/>
      <c r="M27" s="20"/>
      <c r="N27" s="63" t="s">
        <v>107</v>
      </c>
      <c r="P27" s="98"/>
      <c r="Q27" s="98"/>
      <c r="R27" s="67">
        <v>202017</v>
      </c>
      <c r="S27" s="152" t="s">
        <v>62</v>
      </c>
      <c r="T27" s="69">
        <v>44104</v>
      </c>
    </row>
    <row r="28" spans="1:20" ht="16.5" customHeight="1" x14ac:dyDescent="0.3">
      <c r="A28" s="6"/>
      <c r="B28" s="188"/>
      <c r="C28" s="15" t="s">
        <v>5</v>
      </c>
      <c r="D28" s="158" t="s">
        <v>97</v>
      </c>
      <c r="E28" s="158"/>
      <c r="F28" s="158"/>
      <c r="G28" s="158"/>
      <c r="H28" s="158"/>
      <c r="I28" s="159"/>
      <c r="J28" s="10" t="str">
        <f>IF(G14="TBD", "",G14-90)</f>
        <v/>
      </c>
      <c r="K28" s="140" t="s">
        <v>6</v>
      </c>
      <c r="L28" s="10" t="str">
        <f>IF(L15="","",L15)</f>
        <v/>
      </c>
      <c r="M28" s="20"/>
      <c r="N28" s="109" t="s">
        <v>109</v>
      </c>
      <c r="O28" s="146"/>
      <c r="P28" s="98"/>
      <c r="Q28" s="98"/>
      <c r="R28" s="78">
        <v>202110</v>
      </c>
      <c r="S28" s="153" t="s">
        <v>62</v>
      </c>
      <c r="T28" s="87">
        <v>44196</v>
      </c>
    </row>
    <row r="29" spans="1:20" ht="15" thickBot="1" x14ac:dyDescent="0.35">
      <c r="A29" s="6"/>
      <c r="B29" s="189"/>
      <c r="C29" s="28"/>
      <c r="D29" s="28"/>
      <c r="E29" s="28"/>
      <c r="F29" s="28"/>
      <c r="G29" s="28"/>
      <c r="H29" s="28"/>
      <c r="I29" s="28"/>
      <c r="J29" s="28"/>
      <c r="K29" s="28"/>
      <c r="L29" s="145"/>
      <c r="M29" s="20"/>
      <c r="O29" s="63" t="s">
        <v>35</v>
      </c>
      <c r="P29" s="46"/>
      <c r="Q29" s="46"/>
      <c r="R29" s="114">
        <v>999999</v>
      </c>
      <c r="S29" s="154" t="s">
        <v>62</v>
      </c>
      <c r="T29" s="115" t="s">
        <v>62</v>
      </c>
    </row>
    <row r="30" spans="1:20" ht="15" thickBot="1" x14ac:dyDescent="0.35">
      <c r="A30" s="6"/>
      <c r="B30" s="143"/>
      <c r="C30" s="42"/>
      <c r="D30" s="160"/>
      <c r="E30" s="160"/>
      <c r="F30" s="160"/>
      <c r="G30" s="160"/>
      <c r="H30" s="160"/>
      <c r="I30" s="160"/>
      <c r="J30" s="160"/>
      <c r="K30" s="160"/>
      <c r="L30" s="160"/>
      <c r="M30" s="20"/>
      <c r="O30" s="105" t="s">
        <v>36</v>
      </c>
      <c r="P30" s="46"/>
      <c r="Q30" s="46"/>
    </row>
    <row r="31" spans="1:20" ht="14.4" customHeight="1" x14ac:dyDescent="0.3">
      <c r="A31" s="6"/>
      <c r="B31" s="190" t="s">
        <v>91</v>
      </c>
      <c r="C31" s="147"/>
      <c r="D31" s="147"/>
      <c r="E31" s="147"/>
      <c r="F31" s="147"/>
      <c r="G31" s="147"/>
      <c r="H31" s="147"/>
      <c r="I31" s="147"/>
      <c r="J31" s="147"/>
      <c r="K31" s="147"/>
      <c r="L31" s="148"/>
      <c r="M31" s="20"/>
      <c r="O31" s="105" t="s">
        <v>37</v>
      </c>
      <c r="P31" s="108"/>
      <c r="Q31" s="108"/>
    </row>
    <row r="32" spans="1:20" ht="16.5" customHeight="1" x14ac:dyDescent="0.3">
      <c r="A32" s="6"/>
      <c r="B32" s="191"/>
      <c r="C32" s="158" t="s">
        <v>81</v>
      </c>
      <c r="D32" s="158"/>
      <c r="E32" s="158"/>
      <c r="F32" s="158"/>
      <c r="G32" s="158"/>
      <c r="H32" s="158"/>
      <c r="I32" s="158"/>
      <c r="J32" s="158"/>
      <c r="K32" s="158"/>
      <c r="L32" s="159"/>
      <c r="M32" s="20"/>
      <c r="O32" s="70" t="s">
        <v>38</v>
      </c>
      <c r="P32" s="98"/>
      <c r="Q32" s="98"/>
    </row>
    <row r="33" spans="1:20" ht="16.5" customHeight="1" x14ac:dyDescent="0.3">
      <c r="A33" s="6"/>
      <c r="B33" s="191"/>
      <c r="C33" s="15" t="s">
        <v>5</v>
      </c>
      <c r="D33" s="149" t="s">
        <v>110</v>
      </c>
      <c r="E33" s="136"/>
      <c r="F33" s="136"/>
      <c r="H33" s="157"/>
      <c r="J33" s="10" t="str">
        <f>IF(J19="","",J19)</f>
        <v/>
      </c>
      <c r="K33" s="155"/>
      <c r="L33" s="156"/>
      <c r="M33" s="20"/>
      <c r="N33" s="110"/>
      <c r="O33" s="111" t="s">
        <v>39</v>
      </c>
      <c r="P33" s="98"/>
      <c r="Q33" s="98"/>
    </row>
    <row r="34" spans="1:20" x14ac:dyDescent="0.3">
      <c r="A34" s="6"/>
      <c r="B34" s="191"/>
      <c r="C34" s="15" t="s">
        <v>5</v>
      </c>
      <c r="D34" s="136" t="s">
        <v>89</v>
      </c>
      <c r="E34" s="136"/>
      <c r="F34" s="136"/>
      <c r="G34" s="164" t="s">
        <v>90</v>
      </c>
      <c r="H34" s="164"/>
      <c r="I34" s="164"/>
      <c r="J34" s="136" t="s">
        <v>103</v>
      </c>
      <c r="K34" s="136"/>
      <c r="L34" s="130"/>
      <c r="M34" s="20"/>
      <c r="N34" s="112"/>
      <c r="O34" s="113" t="s">
        <v>40</v>
      </c>
      <c r="P34" s="46"/>
      <c r="Q34" s="46"/>
    </row>
    <row r="35" spans="1:20" x14ac:dyDescent="0.3">
      <c r="A35" s="6"/>
      <c r="B35" s="191"/>
      <c r="C35" s="15" t="s">
        <v>5</v>
      </c>
      <c r="D35" s="136" t="s">
        <v>11</v>
      </c>
      <c r="E35" s="136"/>
      <c r="F35" s="136"/>
      <c r="G35" s="136"/>
      <c r="H35" s="136"/>
      <c r="I35" s="136"/>
      <c r="J35" s="136"/>
      <c r="K35" s="136"/>
      <c r="L35" s="137"/>
      <c r="M35" s="20"/>
      <c r="N35" s="116"/>
      <c r="O35" s="117" t="s">
        <v>41</v>
      </c>
      <c r="P35" s="46"/>
      <c r="Q35" s="46"/>
      <c r="R35" s="47"/>
    </row>
    <row r="36" spans="1:20" x14ac:dyDescent="0.3">
      <c r="A36" s="6"/>
      <c r="B36" s="191"/>
      <c r="C36" s="15" t="s">
        <v>5</v>
      </c>
      <c r="D36" s="164" t="s">
        <v>82</v>
      </c>
      <c r="E36" s="164"/>
      <c r="F36" s="164"/>
      <c r="G36" s="128" t="s">
        <v>83</v>
      </c>
      <c r="H36" s="131"/>
      <c r="I36" s="131"/>
      <c r="J36" s="128"/>
      <c r="K36" s="128"/>
      <c r="L36" s="129"/>
      <c r="M36" s="20"/>
      <c r="N36" s="116"/>
      <c r="O36" s="113" t="s">
        <v>42</v>
      </c>
      <c r="P36" s="46"/>
      <c r="Q36" s="46"/>
      <c r="R36" s="47"/>
      <c r="S36" s="108"/>
    </row>
    <row r="37" spans="1:20" x14ac:dyDescent="0.3">
      <c r="A37" s="6"/>
      <c r="B37" s="191"/>
      <c r="C37" s="15"/>
      <c r="D37" s="30"/>
      <c r="E37" s="30"/>
      <c r="F37" s="30"/>
      <c r="G37" s="30"/>
      <c r="H37" s="30"/>
      <c r="I37" s="30"/>
      <c r="J37" s="30"/>
      <c r="K37" s="6"/>
      <c r="L37" s="33"/>
      <c r="M37" s="20"/>
      <c r="O37" s="57" t="s">
        <v>43</v>
      </c>
      <c r="P37" s="118"/>
      <c r="Q37" s="118"/>
      <c r="R37" s="47"/>
    </row>
    <row r="38" spans="1:20" x14ac:dyDescent="0.3">
      <c r="A38" s="6"/>
      <c r="B38" s="191"/>
      <c r="C38" s="165" t="s">
        <v>84</v>
      </c>
      <c r="D38" s="165"/>
      <c r="E38" s="165"/>
      <c r="F38" s="165"/>
      <c r="G38" s="30" t="s">
        <v>85</v>
      </c>
      <c r="H38" s="30"/>
      <c r="I38" s="30"/>
      <c r="J38" s="30"/>
      <c r="K38" s="30"/>
      <c r="L38" s="132"/>
      <c r="M38" s="20"/>
      <c r="N38" s="110" t="s">
        <v>102</v>
      </c>
      <c r="O38" s="105" t="s">
        <v>100</v>
      </c>
      <c r="P38" s="118"/>
      <c r="Q38" s="118"/>
      <c r="R38" s="47"/>
    </row>
    <row r="39" spans="1:20" x14ac:dyDescent="0.3">
      <c r="A39" s="6"/>
      <c r="B39" s="191"/>
      <c r="C39" s="13"/>
      <c r="D39" s="30"/>
      <c r="E39" s="30"/>
      <c r="F39" s="30"/>
      <c r="G39" s="30"/>
      <c r="H39" s="30"/>
      <c r="I39" s="30"/>
      <c r="J39" s="30"/>
      <c r="K39" s="30"/>
      <c r="L39" s="34"/>
      <c r="M39" s="20"/>
      <c r="N39" s="141" t="str">
        <f>IF(L15="","",L15-14)</f>
        <v/>
      </c>
      <c r="O39" s="63" t="s">
        <v>101</v>
      </c>
      <c r="P39" s="46"/>
      <c r="Q39" s="46"/>
      <c r="R39" s="47"/>
      <c r="S39" s="108"/>
    </row>
    <row r="40" spans="1:20" ht="16.5" customHeight="1" x14ac:dyDescent="0.3">
      <c r="A40" s="6"/>
      <c r="B40" s="191"/>
      <c r="C40" s="163" t="s">
        <v>86</v>
      </c>
      <c r="D40" s="163"/>
      <c r="E40" s="163"/>
      <c r="F40" s="163"/>
      <c r="G40" s="163"/>
      <c r="H40" s="136"/>
      <c r="I40" s="136"/>
      <c r="J40" s="6"/>
      <c r="K40" s="6"/>
      <c r="L40" s="133"/>
      <c r="M40" s="20"/>
      <c r="O40" s="117" t="s">
        <v>96</v>
      </c>
      <c r="P40" s="46"/>
      <c r="Q40" s="46"/>
      <c r="R40" s="47"/>
      <c r="S40" s="108"/>
    </row>
    <row r="41" spans="1:20" x14ac:dyDescent="0.3">
      <c r="A41" s="6"/>
      <c r="B41" s="191"/>
      <c r="C41" s="15" t="s">
        <v>5</v>
      </c>
      <c r="D41" s="6" t="s">
        <v>87</v>
      </c>
      <c r="E41" s="27"/>
      <c r="F41" s="136"/>
      <c r="G41" s="136"/>
      <c r="H41" s="136"/>
      <c r="I41" s="136"/>
      <c r="J41" s="6"/>
      <c r="K41" s="6"/>
      <c r="L41" s="132"/>
      <c r="M41" s="20"/>
      <c r="P41" s="46"/>
      <c r="Q41" s="46"/>
      <c r="R41" s="47"/>
      <c r="S41" s="120"/>
    </row>
    <row r="42" spans="1:20" x14ac:dyDescent="0.3">
      <c r="A42" s="6"/>
      <c r="B42" s="191"/>
      <c r="C42" s="15" t="s">
        <v>5</v>
      </c>
      <c r="D42" s="6" t="s">
        <v>88</v>
      </c>
      <c r="E42" s="27"/>
      <c r="F42" s="136"/>
      <c r="G42" s="136"/>
      <c r="H42" s="136"/>
      <c r="I42" s="136"/>
      <c r="J42" s="136"/>
      <c r="K42" s="136"/>
      <c r="L42" s="134"/>
      <c r="M42" s="20"/>
      <c r="O42" s="150"/>
      <c r="P42" s="49"/>
      <c r="Q42" s="49"/>
      <c r="R42" s="47"/>
    </row>
    <row r="43" spans="1:20" ht="17.399999999999999" customHeight="1" thickBot="1" x14ac:dyDescent="0.35">
      <c r="A43" s="6"/>
      <c r="B43" s="192"/>
      <c r="C43" s="28"/>
      <c r="D43" s="28"/>
      <c r="E43" s="28"/>
      <c r="F43" s="28"/>
      <c r="G43" s="28"/>
      <c r="H43" s="28"/>
      <c r="I43" s="28"/>
      <c r="J43" s="28"/>
      <c r="K43" s="28"/>
      <c r="L43" s="135"/>
      <c r="M43" s="20"/>
      <c r="O43" s="122"/>
      <c r="P43" s="49"/>
      <c r="Q43" s="49"/>
      <c r="R43" s="47"/>
    </row>
    <row r="44" spans="1:20" ht="12" customHeight="1" x14ac:dyDescent="0.3">
      <c r="A44" s="6"/>
      <c r="B44" s="20"/>
      <c r="C44" s="20"/>
      <c r="D44" s="20"/>
      <c r="E44" s="20"/>
      <c r="F44" s="20"/>
      <c r="G44" s="20"/>
      <c r="H44" s="20"/>
      <c r="I44" s="20"/>
      <c r="J44" s="20"/>
      <c r="K44" s="20"/>
      <c r="L44" s="20"/>
      <c r="M44" s="20"/>
      <c r="P44" s="49"/>
      <c r="Q44" s="49"/>
      <c r="R44" s="47"/>
    </row>
    <row r="45" spans="1:20" s="124" customFormat="1" x14ac:dyDescent="0.3">
      <c r="B45" s="123"/>
      <c r="C45" s="46"/>
      <c r="D45" s="46"/>
      <c r="E45" s="46"/>
      <c r="F45" s="46"/>
      <c r="G45" s="46"/>
      <c r="H45" s="46"/>
      <c r="I45" s="46"/>
      <c r="J45" s="46"/>
      <c r="K45" s="46"/>
      <c r="L45" s="46"/>
      <c r="N45" s="46"/>
      <c r="O45" s="119" t="s">
        <v>44</v>
      </c>
      <c r="P45" s="49"/>
      <c r="Q45" s="49"/>
      <c r="R45" s="47"/>
      <c r="S45" s="49"/>
      <c r="T45" s="49"/>
    </row>
    <row r="46" spans="1:20" s="124" customFormat="1" x14ac:dyDescent="0.3">
      <c r="C46" s="125"/>
      <c r="N46" s="46"/>
      <c r="O46" s="63" t="s">
        <v>45</v>
      </c>
      <c r="P46" s="49"/>
      <c r="Q46" s="49"/>
      <c r="R46" s="47"/>
      <c r="S46" s="49"/>
      <c r="T46" s="49"/>
    </row>
    <row r="47" spans="1:20" s="124" customFormat="1" x14ac:dyDescent="0.3">
      <c r="C47" s="125"/>
      <c r="N47" s="46"/>
      <c r="O47" s="121" t="s">
        <v>46</v>
      </c>
      <c r="P47" s="49"/>
      <c r="Q47" s="49"/>
      <c r="R47" s="47"/>
      <c r="S47" s="49"/>
      <c r="T47" s="49"/>
    </row>
    <row r="48" spans="1:20" s="124" customFormat="1" x14ac:dyDescent="0.3">
      <c r="C48" s="125"/>
      <c r="N48" s="46"/>
      <c r="O48" s="63" t="s">
        <v>47</v>
      </c>
      <c r="P48" s="49"/>
      <c r="Q48" s="49"/>
      <c r="R48" s="47"/>
      <c r="S48" s="49"/>
      <c r="T48" s="49"/>
    </row>
    <row r="49" spans="3:20" s="124" customFormat="1" x14ac:dyDescent="0.3">
      <c r="C49" s="125"/>
      <c r="N49" s="46"/>
      <c r="O49" s="63" t="s">
        <v>48</v>
      </c>
      <c r="P49" s="49"/>
      <c r="Q49" s="49"/>
      <c r="R49" s="47"/>
      <c r="S49" s="49"/>
      <c r="T49" s="49"/>
    </row>
    <row r="50" spans="3:20" s="124" customFormat="1" x14ac:dyDescent="0.3">
      <c r="C50" s="125"/>
      <c r="N50" s="46"/>
      <c r="O50" s="70" t="s">
        <v>49</v>
      </c>
      <c r="P50" s="46"/>
      <c r="Q50" s="49"/>
      <c r="R50" s="47"/>
      <c r="S50" s="49"/>
      <c r="T50" s="49"/>
    </row>
    <row r="51" spans="3:20" s="124" customFormat="1" x14ac:dyDescent="0.3">
      <c r="C51" s="125"/>
      <c r="N51" s="46"/>
      <c r="O51" s="49"/>
      <c r="P51" s="47"/>
      <c r="Q51" s="47"/>
      <c r="R51" s="47"/>
      <c r="S51" s="49"/>
      <c r="T51" s="49"/>
    </row>
    <row r="52" spans="3:20" s="124" customFormat="1" x14ac:dyDescent="0.3">
      <c r="C52" s="125"/>
      <c r="N52" s="46"/>
      <c r="O52" s="47"/>
      <c r="P52" s="47"/>
      <c r="Q52" s="47"/>
      <c r="R52" s="48"/>
      <c r="S52" s="49"/>
      <c r="T52" s="49"/>
    </row>
    <row r="53" spans="3:20" x14ac:dyDescent="0.3"/>
    <row r="54" spans="3:20" x14ac:dyDescent="0.3"/>
    <row r="55" spans="3:20" x14ac:dyDescent="0.3"/>
    <row r="56" spans="3:20" x14ac:dyDescent="0.3"/>
    <row r="57" spans="3:20" x14ac:dyDescent="0.3"/>
  </sheetData>
  <sheetProtection algorithmName="SHA-512" hashValue="UTyjQhMn0VNIazKexR+Co7wksV+n3YizmdXERv3MKmFAjRXoXqBLHXngquYAjH+wNzOEpqDz0gjUAV7hu/Ud0A==" saltValue="TqiU4O3S28kpiO3BExFuJQ==" spinCount="100000" sheet="1" objects="1" scenarios="1" selectLockedCells="1"/>
  <mergeCells count="44">
    <mergeCell ref="P18:Q18"/>
    <mergeCell ref="P19:Q19"/>
    <mergeCell ref="P20:Q20"/>
    <mergeCell ref="B5:B20"/>
    <mergeCell ref="P15:Q15"/>
    <mergeCell ref="P16:Q16"/>
    <mergeCell ref="P17:Q17"/>
    <mergeCell ref="D8:L8"/>
    <mergeCell ref="D9:L9"/>
    <mergeCell ref="D12:F12"/>
    <mergeCell ref="D14:F14"/>
    <mergeCell ref="H14:L14"/>
    <mergeCell ref="D15:I15"/>
    <mergeCell ref="D10:L10"/>
    <mergeCell ref="D16:I16"/>
    <mergeCell ref="D17:I17"/>
    <mergeCell ref="P2:Q2"/>
    <mergeCell ref="R2:T2"/>
    <mergeCell ref="P9:Q9"/>
    <mergeCell ref="P11:Q11"/>
    <mergeCell ref="P13:Q13"/>
    <mergeCell ref="D19:I19"/>
    <mergeCell ref="D22:L22"/>
    <mergeCell ref="D18:I18"/>
    <mergeCell ref="B22:B29"/>
    <mergeCell ref="B31:B43"/>
    <mergeCell ref="D30:L30"/>
    <mergeCell ref="D23:I23"/>
    <mergeCell ref="D26:K26"/>
    <mergeCell ref="G2:L2"/>
    <mergeCell ref="A3:E3"/>
    <mergeCell ref="G3:L3"/>
    <mergeCell ref="H6:J6"/>
    <mergeCell ref="D7:L7"/>
    <mergeCell ref="D6:G6"/>
    <mergeCell ref="G4:L4"/>
    <mergeCell ref="D28:I28"/>
    <mergeCell ref="D25:K25"/>
    <mergeCell ref="D24:L24"/>
    <mergeCell ref="C40:G40"/>
    <mergeCell ref="G34:I34"/>
    <mergeCell ref="C32:L32"/>
    <mergeCell ref="D36:F36"/>
    <mergeCell ref="C38:F38"/>
  </mergeCells>
  <dataValidations count="6">
    <dataValidation type="list" allowBlank="1" showInputMessage="1" showErrorMessage="1" error="You must choose from the drop-down menu." promptTitle="Employment Contract" prompt="Use the drop-down menu to verify if you will be working on campus during your final quarter.  This alters your ending date so that you can receive your last paycheck.  Check with HR if you have any questions about your paycheck." sqref="K12">
      <formula1>$O$4:$O$6</formula1>
    </dataValidation>
    <dataValidation type="list" allowBlank="1" showInputMessage="1" showErrorMessage="1" error="You must choose from the drop-down menu." promptTitle="Degree Type" prompt="Use the drop-down menu to select the type of degree you will earn." sqref="H6:J6">
      <formula1>$O$28:$O$32</formula1>
    </dataValidation>
    <dataValidation type="list" allowBlank="1" showInputMessage="1" showErrorMessage="1" error="You must choose from the drop-down menu." promptTitle="Term" prompt="Use the drop-down menu to enter the term you will finish your degree." sqref="G12">
      <formula1>$O$15:$O$20</formula1>
    </dataValidation>
    <dataValidation type="list" allowBlank="1" showInputMessage="1" showErrorMessage="1" sqref="J12">
      <formula1>Year</formula1>
    </dataValidation>
    <dataValidation type="list" allowBlank="1" showInputMessage="1" showErrorMessage="1" sqref="H12">
      <formula1>Term</formula1>
    </dataValidation>
    <dataValidation type="list" allowBlank="1" showInputMessage="1" showErrorMessage="1" error="You must choose from the drop-down menu." promptTitle="Year" prompt="Use the drop-down menu to enter the year you will finish your degree." sqref="I12">
      <formula1>$O$21:$O$26</formula1>
    </dataValidation>
  </dataValidations>
  <hyperlinks>
    <hyperlink ref="D36:F36" r:id="rId1" display="The unemployment calculator"/>
    <hyperlink ref="G34:I34" r:id="rId2" display=" https://iglobal.ucdavis.edu "/>
  </hyperlinks>
  <pageMargins left="0.5" right="0.5" top="0.5" bottom="0.5" header="0.3" footer="0.3"/>
  <pageSetup orientation="portrait" horizontalDpi="1200" verticalDpi="1200" r:id="rId3"/>
  <ignoredErrors>
    <ignoredError sqref="C10 C26" formula="1"/>
    <ignoredError sqref="Q4:Q7" numberStoredAsText="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OPT Timeline Calculator</vt:lpstr>
      <vt:lpstr>'OPT Timeline Calculator'!Print_Area</vt:lpstr>
    </vt:vector>
  </TitlesOfParts>
  <Company>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OPT Timeline Calculator</dc:title>
  <dc:creator>Emily J Taylor</dc:creator>
  <dc:description>Password:  G0ucdavis!
(zero not O)</dc:description>
  <cp:lastModifiedBy>Emily Taylor</cp:lastModifiedBy>
  <dcterms:created xsi:type="dcterms:W3CDTF">2015-10-22T02:17:53Z</dcterms:created>
  <dcterms:modified xsi:type="dcterms:W3CDTF">2018-04-18T21:11:00Z</dcterms:modified>
</cp:coreProperties>
</file>